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958" firstSheet="1"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'【記載例】シフト記号表（勤務時間帯）'!$C$6:$C$47</definedName>
    <definedName name="【記載例】シフト記号" localSheetId="4">'シフト記号表（従来型・ユニット型共通）'!$C$6:$C$47</definedName>
    <definedName name="【記載例】シフト記号表">'【記載例】シフト記号表（勤務時間帯）'!$C$6:$C$47</definedName>
    <definedName name="【記載例】シフト記号表" localSheetId="4">'シフト記号表（従来型・ユニット型共通）'!$C$6:$C$47</definedName>
    <definedName name="職種">'プルダウン・リスト（従来型・ユニット型共通）'!$C$21:$Q$21</definedName>
    <definedName name="管理者">'プルダウン・リスト（従来型・ユニット型共通）'!$C$22:$C$31</definedName>
    <definedName name="シフト記号表">'シフト記号表（従来型・ユニット型共通）'!$C$6:$C$47</definedName>
    <definedName name="医師">'プルダウン・リスト（従来型・ユニット型共通）'!$D$22:$D$31</definedName>
    <definedName name="事務員">'プルダウン・リスト（従来型・ユニット型共通）'!$O$22:$O$31</definedName>
    <definedName name="その他の従業者">'プルダウン・リスト（従来型・ユニット型共通）'!$P$22:$P$31</definedName>
    <definedName name="介護支援専門員">'プルダウン・リスト（従来型・ユニット型共通）'!$M$22:$M$31</definedName>
    <definedName name="看護職員">'プルダウン・リスト（従来型・ユニット型共通）'!$F$22:$F$31</definedName>
    <definedName name="栄養士">'プルダウン・リスト（従来型・ユニット型共通）'!$L$22:$L$31</definedName>
    <definedName name="介護職員">'プルダウン・リスト（従来型・ユニット型共通）'!$G$22:$G$31</definedName>
    <definedName name="作業療法士">'プルダウン・リスト（従来型・ユニット型共通）'!$J$22:$J$31</definedName>
    <definedName name="言語聴覚士">'プルダウン・リスト（従来型・ユニット型共通）'!$K$22:$K$31</definedName>
    <definedName name="支援相談員">'プルダウン・リスト（従来型・ユニット型共通）'!$H$22:$H$31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 name="_xlnm.Print_Area" localSheetId="6">'（ユニット型）記入方法'!$A$1:$Q$98</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_xlnm.Print_Area" localSheetId="4">'シフト記号表（従来型・ユニット型共通）'!$B$1:$N$52</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<sst xmlns="http://schemas.openxmlformats.org/spreadsheetml/2006/main" xmlns:r="http://schemas.openxmlformats.org/officeDocument/2006/relationships" count="291" uniqueCount="291">
  <si>
    <t>z</t>
  </si>
  <si>
    <t>うち、休憩時間</t>
    <rPh sb="3" eb="5">
      <t>キュウケイ</t>
    </rPh>
    <rPh sb="5" eb="7">
      <t>ジカン</t>
    </rPh>
    <phoneticPr fontId="1"/>
  </si>
  <si>
    <t>4週目</t>
    <rPh sb="1" eb="2">
      <t>シュウ</t>
    </rPh>
    <rPh sb="2" eb="3">
      <t>メ</t>
    </rPh>
    <phoneticPr fontId="1"/>
  </si>
  <si>
    <t>記号</t>
    <rPh sb="0" eb="2">
      <t>キゴウ</t>
    </rPh>
    <phoneticPr fontId="1"/>
  </si>
  <si>
    <t>1日に2回勤務する場合</t>
    <rPh sb="1" eb="2">
      <t>ニチ</t>
    </rPh>
    <rPh sb="4" eb="5">
      <t>カイ</t>
    </rPh>
    <rPh sb="5" eb="7">
      <t>キンム</t>
    </rPh>
    <rPh sb="9" eb="11">
      <t>バアイ</t>
    </rPh>
    <phoneticPr fontId="1"/>
  </si>
  <si>
    <t>従業者の勤務の体制及び勤務形態一覧表　</t>
  </si>
  <si>
    <t>区分</t>
    <rPh sb="0" eb="2">
      <t>クブン</t>
    </rPh>
    <phoneticPr fontId="1"/>
  </si>
  <si>
    <t>年</t>
    <rPh sb="0" eb="1">
      <t>ネン</t>
    </rPh>
    <phoneticPr fontId="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</si>
  <si>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</si>
  <si>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</si>
  <si>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</si>
  <si>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m</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</si>
  <si>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</si>
  <si>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</si>
  <si>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B</t>
  </si>
  <si>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</si>
  <si>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</si>
  <si>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</si>
  <si>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1週目</t>
    <rPh sb="1" eb="2">
      <t>シュウ</t>
    </rPh>
    <rPh sb="2" eb="3">
      <t>メ</t>
    </rPh>
    <phoneticPr fontId="1"/>
  </si>
  <si>
    <t>～</t>
  </si>
  <si>
    <t>C</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</si>
  <si>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</si>
  <si>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</si>
  <si>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</si>
  <si>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n</t>
  </si>
  <si>
    <t>t</t>
  </si>
  <si>
    <t>常勤の従業者の人数</t>
    <rPh sb="0" eb="2">
      <t>ジョウキン</t>
    </rPh>
    <rPh sb="3" eb="6">
      <t>ジュウギョウシャ</t>
    </rPh>
    <rPh sb="7" eb="9">
      <t>ニンズウ</t>
    </rPh>
    <phoneticPr fontId="1"/>
  </si>
  <si>
    <t>D</t>
  </si>
  <si>
    <t>サービス種別（</t>
    <rPh sb="4" eb="6">
      <t>シュベツ</t>
    </rPh>
    <phoneticPr fontId="1"/>
  </si>
  <si>
    <t>栄養士</t>
    <rPh sb="0" eb="3">
      <t>エイヨウシ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</si>
  <si>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</si>
  <si>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</si>
  <si>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</si>
  <si>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</si>
  <si>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3週目</t>
    <rPh sb="1" eb="2">
      <t>シュウ</t>
    </rPh>
    <rPh sb="2" eb="3">
      <t>メ</t>
    </rPh>
    <phoneticPr fontId="1"/>
  </si>
  <si>
    <t>日</t>
    <rPh sb="0" eb="1">
      <t>ニチ</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</si>
  <si>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</si>
  <si>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</si>
  <si>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</si>
  <si>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</si>
  <si>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</si>
  <si>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</si>
  <si>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シフト記号</t>
    <rPh sb="3" eb="5">
      <t>キゴウ</t>
    </rPh>
    <phoneticPr fontId="20"/>
  </si>
  <si>
    <t>勤務時間</t>
    <rPh sb="0" eb="2">
      <t>キンム</t>
    </rPh>
    <rPh sb="2" eb="4">
      <t>ジカン</t>
    </rPh>
    <phoneticPr fontId="1"/>
  </si>
  <si>
    <t>介護福祉士</t>
    <rPh sb="0" eb="2">
      <t>カイゴ</t>
    </rPh>
    <rPh sb="2" eb="5">
      <t>フクシシ</t>
    </rPh>
    <phoneticPr fontId="1"/>
  </si>
  <si>
    <t>(</t>
  </si>
  <si>
    <t>No</t>
  </si>
  <si>
    <t>(1)</t>
  </si>
  <si>
    <t>令和</t>
    <rPh sb="0" eb="2">
      <t>レイワ</t>
    </rPh>
    <phoneticPr fontId="1"/>
  </si>
  <si>
    <t>b</t>
  </si>
  <si>
    <t>時間/週</t>
    <rPh sb="0" eb="2">
      <t>ジカン</t>
    </rPh>
    <rPh sb="3" eb="4">
      <t>シュウ</t>
    </rPh>
    <phoneticPr fontId="1"/>
  </si>
  <si>
    <t>j</t>
  </si>
  <si>
    <t>aa</t>
  </si>
  <si>
    <t>○○　U子</t>
  </si>
  <si>
    <t>　L列・・・「栄養士」</t>
    <rPh sb="2" eb="3">
      <t>レツ</t>
    </rPh>
    <rPh sb="7" eb="10">
      <t>エイヨウシ</t>
    </rPh>
    <phoneticPr fontId="1"/>
  </si>
  <si>
    <t>　21行目・・・「職種」</t>
    <rPh sb="3" eb="5">
      <t>ギョウメ</t>
    </rPh>
    <rPh sb="9" eb="11">
      <t>ショクシュ</t>
    </rPh>
    <phoneticPr fontId="1"/>
  </si>
  <si>
    <t>時間/月</t>
    <rPh sb="0" eb="2">
      <t>ジカン</t>
    </rPh>
    <rPh sb="3" eb="4">
      <t>ツキ</t>
    </rPh>
    <phoneticPr fontId="1"/>
  </si>
  <si>
    <t>○○　C太</t>
    <rPh sb="4" eb="5">
      <t>タ</t>
    </rPh>
    <phoneticPr fontId="1"/>
  </si>
  <si>
    <t>月</t>
    <rPh sb="0" eb="1">
      <t>ゲツ</t>
    </rPh>
    <phoneticPr fontId="1"/>
  </si>
  <si>
    <t>(2)</t>
  </si>
  <si>
    <t>f</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</si>
  <si>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</si>
  <si>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</si>
  <si>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</si>
  <si>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</si>
  <si>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週平均</t>
    <rPh sb="0" eb="3">
      <t>シュウヘイキン</t>
    </rPh>
    <phoneticPr fontId="1"/>
  </si>
  <si>
    <t>常勤の従業者が</t>
    <rPh sb="0" eb="2">
      <t>ジョウキン</t>
    </rPh>
    <rPh sb="3" eb="6">
      <t>ジュウギョウシャ</t>
    </rPh>
    <phoneticPr fontId="1"/>
  </si>
  <si>
    <t>i</t>
  </si>
  <si>
    <t>≪要 提出≫</t>
    <rPh sb="1" eb="2">
      <t>ヨウ</t>
    </rPh>
    <rPh sb="3" eb="5">
      <t>テイシュツ</t>
    </rPh>
    <phoneticPr fontId="1"/>
  </si>
  <si>
    <t>　D列・・・「医師」</t>
    <rPh sb="2" eb="3">
      <t>レツ</t>
    </rPh>
    <rPh sb="7" eb="9">
      <t>イシ</t>
    </rPh>
    <phoneticPr fontId="1"/>
  </si>
  <si>
    <t>その他の従業者</t>
    <rPh sb="2" eb="3">
      <t>タ</t>
    </rPh>
    <rPh sb="4" eb="7">
      <t>ジュウギョウシャ</t>
    </rPh>
    <phoneticPr fontId="1"/>
  </si>
  <si>
    <t>■シフト記号表（勤務時間帯）</t>
    <rPh sb="4" eb="6">
      <t>キゴウ</t>
    </rPh>
    <rPh sb="6" eb="7">
      <t>ヒョウ</t>
    </rPh>
    <rPh sb="8" eb="10">
      <t>キンム</t>
    </rPh>
    <rPh sb="10" eb="13">
      <t>ジカンタイ</t>
    </rPh>
    <phoneticPr fontId="1"/>
  </si>
  <si>
    <t>-</t>
  </si>
  <si>
    <t>（</t>
  </si>
  <si>
    <t>h</t>
  </si>
  <si>
    <t>a</t>
  </si>
  <si>
    <t>　J列・・・「作業療法士」</t>
    <rPh sb="2" eb="3">
      <t>レツ</t>
    </rPh>
    <rPh sb="7" eb="9">
      <t>サギョウ</t>
    </rPh>
    <rPh sb="9" eb="12">
      <t>リョウホウシ</t>
    </rPh>
    <phoneticPr fontId="1"/>
  </si>
  <si>
    <t>r</t>
  </si>
  <si>
    <t>c</t>
  </si>
  <si>
    <t>d</t>
  </si>
  <si>
    <t>e</t>
  </si>
  <si>
    <t>g</t>
  </si>
  <si>
    <t>k</t>
  </si>
  <si>
    <t>ah</t>
  </si>
  <si>
    <t>l</t>
  </si>
  <si>
    <t>q</t>
  </si>
  <si>
    <t>s</t>
  </si>
  <si>
    <t>　　　　○ 常勤換算方法とは、非常勤の従業者について「事業所の従業者の勤務延時間数を当該事業所において常勤の従業者が勤務すべき時間数で除することにより、</t>
  </si>
  <si>
    <t>u</t>
  </si>
  <si>
    <t>v</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</si>
  <si>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</si>
  <si>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x</t>
  </si>
  <si>
    <t>y</t>
  </si>
  <si>
    <t>ab</t>
  </si>
  <si>
    <t>ac</t>
  </si>
  <si>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19"/>
  </si>
  <si>
    <t>ad</t>
  </si>
  <si>
    <t>ae</t>
  </si>
  <si>
    <t>○○　G太</t>
    <rPh sb="4" eb="5">
      <t>タ</t>
    </rPh>
    <phoneticPr fontId="1"/>
  </si>
  <si>
    <t>af</t>
  </si>
  <si>
    <t>管理者</t>
    <rPh sb="0" eb="3">
      <t>カンリシャ</t>
    </rPh>
    <phoneticPr fontId="1"/>
  </si>
  <si>
    <t>介護支援専門員</t>
    <rPh sb="0" eb="2">
      <t>カイゴ</t>
    </rPh>
    <rPh sb="2" eb="4">
      <t>シエン</t>
    </rPh>
    <rPh sb="4" eb="7">
      <t>センモンイン</t>
    </rPh>
    <phoneticPr fontId="1"/>
  </si>
  <si>
    <t>４週</t>
  </si>
  <si>
    <t>資格</t>
    <rPh sb="0" eb="2">
      <t>シカク</t>
    </rPh>
    <phoneticPr fontId="1"/>
  </si>
  <si>
    <t>○○　B子</t>
    <rPh sb="4" eb="5">
      <t>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</si>
  <si>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</si>
  <si>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</si>
  <si>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</si>
  <si>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勤務時間数</t>
    <rPh sb="0" eb="2">
      <t>キンム</t>
    </rPh>
    <rPh sb="2" eb="5">
      <t>ジカンスウ</t>
    </rPh>
    <phoneticPr fontId="1"/>
  </si>
  <si>
    <t>　行が足りない場合は、適宜追加してください。</t>
    <rPh sb="1" eb="2">
      <t>ギョウ</t>
    </rPh>
    <rPh sb="3" eb="4">
      <t>タ</t>
    </rPh>
    <rPh sb="7" eb="9">
      <t>バアイ</t>
    </rPh>
    <rPh sb="11" eb="13">
      <t>テキギ</t>
    </rPh>
    <rPh sb="13" eb="15">
      <t>ツイカ</t>
    </rPh>
    <phoneticPr fontId="1"/>
  </si>
  <si>
    <t>○○　P子</t>
  </si>
  <si>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</si>
  <si>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</si>
  <si>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</si>
  <si>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</si>
  <si>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</si>
  <si>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</si>
  <si>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指定介護老人保健施設（分館型）</t>
    <rPh sb="0" eb="2">
      <t>シテイ</t>
    </rPh>
    <rPh sb="2" eb="4">
      <t>カイゴ</t>
    </rPh>
    <rPh sb="4" eb="6">
      <t>ロウジン</t>
    </rPh>
    <rPh sb="6" eb="8">
      <t>ホケン</t>
    </rPh>
    <rPh sb="8" eb="10">
      <t>シセツ</t>
    </rPh>
    <rPh sb="11" eb="13">
      <t>ブンカン</t>
    </rPh>
    <rPh sb="13" eb="14">
      <t>ガタ</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</si>
  <si>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</si>
  <si>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・職種ごとの勤務時間を「○：○○～○：○○」と表記することが困難な場合は、No18～33を活用し、勤務時間数のみを入力してください。</t>
    <rPh sb="45" eb="47">
      <t>カツヨウ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</si>
  <si>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</si>
  <si>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</si>
  <si>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</si>
  <si>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</si>
  <si>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</si>
  <si>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</si>
  <si>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指定介護老人保健施設（サテライト型）</t>
    <rPh sb="0" eb="2">
      <t>シテイ</t>
    </rPh>
    <rPh sb="2" eb="4">
      <t>カイゴ</t>
    </rPh>
    <rPh sb="4" eb="6">
      <t>ロウジン</t>
    </rPh>
    <rPh sb="6" eb="8">
      <t>ホケン</t>
    </rPh>
    <rPh sb="8" eb="10">
      <t>シセツ</t>
    </rPh>
    <rPh sb="16" eb="17">
      <t>ガタ</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</si>
  <si>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</si>
  <si>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</si>
  <si>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</si>
  <si>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</si>
  <si>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</si>
  <si>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</si>
  <si>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</si>
  <si>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</si>
  <si>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</si>
  <si>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看護職員</t>
    <rPh sb="0" eb="2">
      <t>カンゴ</t>
    </rPh>
    <rPh sb="2" eb="4">
      <t>ショクイン</t>
    </rPh>
    <phoneticPr fontId="1"/>
  </si>
  <si>
    <t>÷</t>
  </si>
  <si>
    <t>介護職員</t>
    <rPh sb="0" eb="2">
      <t>カイゴ</t>
    </rPh>
    <rPh sb="2" eb="4">
      <t>ショクイン</t>
    </rPh>
    <phoneticPr fontId="1"/>
  </si>
  <si>
    <t>(8) 氏　名</t>
  </si>
  <si>
    <t>看護師</t>
    <rPh sb="0" eb="3">
      <t>カンゴシ</t>
    </rPh>
    <phoneticPr fontId="2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</si>
  <si>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</si>
  <si>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</si>
  <si>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</si>
  <si>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事務員</t>
    <rPh sb="0" eb="3">
      <t>ジムイン</t>
    </rPh>
    <phoneticPr fontId="1"/>
  </si>
  <si>
    <t>言語聴覚士</t>
    <rPh sb="0" eb="2">
      <t>ゲンゴ</t>
    </rPh>
    <rPh sb="2" eb="5">
      <t>チョウカクシ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</si>
  <si>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</si>
  <si>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</si>
  <si>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t>
  </si>
  <si>
    <t>　　  ※ 指定基準の確認に際しては、４週分の入力で差し支えありません。</t>
  </si>
  <si>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</si>
  <si>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</si>
  <si>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勤務時間数合計</t>
    <rPh sb="0" eb="2">
      <t>キンム</t>
    </rPh>
    <rPh sb="2" eb="5">
      <t>ジカンスウ</t>
    </rPh>
    <rPh sb="5" eb="7">
      <t>ゴウケイ</t>
    </rPh>
    <phoneticPr fontId="1"/>
  </si>
  <si>
    <t>　(10) 従業者の氏名を記入してください。</t>
    <rPh sb="6" eb="9">
      <t>ジュウギョウシャ</t>
    </rPh>
    <rPh sb="10" eb="12">
      <t>シメイ</t>
    </rPh>
    <rPh sb="13" eb="15">
      <t>キニュウ</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</si>
  <si>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</si>
  <si>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</si>
  <si>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</si>
  <si>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</si>
  <si>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</si>
  <si>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</si>
  <si>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</si>
  <si>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</si>
  <si>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</si>
  <si>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</si>
  <si>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</si>
  <si>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</si>
  <si>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</si>
  <si>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</si>
  <si>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ユニット１</t>
  </si>
  <si>
    <t>ユニット２</t>
  </si>
  <si>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</si>
  <si>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</si>
  <si>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t>
  </si>
  <si>
    <t>ユニット３</t>
  </si>
  <si>
    <t>ユニット４</t>
  </si>
  <si>
    <t>○○　A男</t>
    <rPh sb="4" eb="5">
      <t>オトコ</t>
    </rPh>
    <phoneticPr fontId="1"/>
  </si>
  <si>
    <t>○○　D美</t>
    <rPh sb="4" eb="5">
      <t>ウツク</t>
    </rPh>
    <phoneticPr fontId="1"/>
  </si>
  <si>
    <t>○○　J太郎</t>
    <rPh sb="4" eb="6">
      <t>タロウ</t>
    </rPh>
    <phoneticPr fontId="1"/>
  </si>
  <si>
    <t>○○　R次郎</t>
    <rPh sb="4" eb="6">
      <t>ジロウ</t>
    </rPh>
    <phoneticPr fontId="1"/>
  </si>
  <si>
    <t>○○　Z男</t>
    <rPh sb="4" eb="5">
      <t>オトコ</t>
    </rPh>
    <phoneticPr fontId="1"/>
  </si>
  <si>
    <t>○○　AA三郎</t>
    <rPh sb="5" eb="7">
      <t>サブロウ</t>
    </rPh>
    <phoneticPr fontId="1"/>
  </si>
  <si>
    <t>○○　BB子</t>
    <rPh sb="5" eb="6">
      <t>コ</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</si>
  <si>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</si>
  <si>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</si>
  <si>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</si>
  <si>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</si>
  <si>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</si>
  <si>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</si>
  <si>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</si>
  <si>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</si>
  <si>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xml:space="preserve"> 　　 記入の順序は、職種ごとにまとめてください。</t>
    <rPh sb="4" eb="6">
      <t>キニュウ</t>
    </rPh>
    <rPh sb="7" eb="9">
      <t>ジュンジョ</t>
    </rPh>
    <rPh sb="11" eb="13">
      <t>ショクシュ</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</si>
  <si>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</si>
  <si>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</si>
  <si>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</si>
  <si>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</si>
  <si>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</si>
  <si>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</si>
  <si>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</si>
  <si>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</si>
  <si>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</si>
  <si>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・・・プルダウンから選択して入力する必要がある箇所です。</t>
    <rPh sb="10" eb="12">
      <t>センタク</t>
    </rPh>
    <rPh sb="14" eb="16">
      <t>ニュウリョク</t>
    </rPh>
    <rPh sb="18" eb="20">
      <t>ヒツヨウ</t>
    </rPh>
    <rPh sb="23" eb="25">
      <t>カショ</t>
    </rPh>
    <phoneticPr fontId="1"/>
  </si>
  <si>
    <t>○○　N男</t>
  </si>
  <si>
    <t>(4) 入所者数（利用者数）</t>
    <rPh sb="4" eb="7">
      <t>ニュウショシャ</t>
    </rPh>
    <rPh sb="7" eb="8">
      <t>スウ</t>
    </rPh>
    <rPh sb="9" eb="12">
      <t>リヨウシャ</t>
    </rPh>
    <rPh sb="12" eb="13">
      <t>スウ</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</si>
  <si>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</si>
  <si>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</si>
  <si>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</si>
  <si>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</si>
  <si>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</si>
  <si>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</si>
  <si>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</si>
  <si>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</si>
  <si>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</si>
  <si>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</si>
  <si>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</si>
  <si>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</si>
  <si>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（夜勤）16:00～翌9:00勤務</t>
    <rPh sb="1" eb="3">
      <t>ヤキン</t>
    </rPh>
    <rPh sb="10" eb="11">
      <t>ヨク</t>
    </rPh>
    <rPh sb="15" eb="17">
      <t>キンム</t>
    </rPh>
    <phoneticPr fontId="1"/>
  </si>
  <si>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</si>
  <si>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</si>
  <si>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</si>
  <si>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</si>
  <si>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その他、特記事項欄としてもご活用ください。</t>
    <rPh sb="6" eb="7">
      <t>タ</t>
    </rPh>
    <rPh sb="8" eb="10">
      <t>トッキ</t>
    </rPh>
    <rPh sb="10" eb="12">
      <t>ジコウ</t>
    </rPh>
    <rPh sb="12" eb="13">
      <t>ラン</t>
    </rPh>
    <rPh sb="18" eb="20">
      <t>カツヨウ</t>
    </rPh>
    <phoneticPr fontId="1"/>
  </si>
  <si>
    <t>　　　　　常勤の従業者の員数に換算する方法」であるため、常勤の従業者については常勤換算方法によらず、実人数で計算する。</t>
  </si>
  <si>
    <t>（前年度の平均値または推定数）</t>
    <rPh sb="1" eb="4">
      <t>ゼンネンド</t>
    </rPh>
    <rPh sb="5" eb="8">
      <t>ヘイキンチ</t>
    </rPh>
    <rPh sb="11" eb="14">
      <t>スイテイスウ</t>
    </rPh>
    <phoneticPr fontId="1"/>
  </si>
  <si>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</si>
  <si>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</si>
  <si>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</si>
  <si>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指定介護老人保健施設（従来型）</t>
    <rPh sb="0" eb="2">
      <t>シテイ</t>
    </rPh>
    <rPh sb="2" eb="4">
      <t>カイゴ</t>
    </rPh>
    <rPh sb="4" eb="6">
      <t>ロウジン</t>
    </rPh>
    <rPh sb="6" eb="8">
      <t>ホケン</t>
    </rPh>
    <rPh sb="8" eb="10">
      <t>シセツ</t>
    </rPh>
    <rPh sb="11" eb="13">
      <t>ジュウライ</t>
    </rPh>
    <rPh sb="13" eb="14">
      <t>ガタ</t>
    </rPh>
    <phoneticPr fontId="1"/>
  </si>
  <si>
    <t>指定介護老人保健施設（ユニット型）</t>
    <rPh sb="0" eb="2">
      <t>シテイ</t>
    </rPh>
    <rPh sb="2" eb="4">
      <t>カイゴ</t>
    </rPh>
    <rPh sb="4" eb="6">
      <t>ロウジン</t>
    </rPh>
    <rPh sb="6" eb="8">
      <t>ホケン</t>
    </rPh>
    <rPh sb="8" eb="10">
      <t>シセツ</t>
    </rPh>
    <rPh sb="15" eb="16">
      <t>ガタ</t>
    </rPh>
    <phoneticPr fontId="1"/>
  </si>
  <si>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1"/>
  </si>
  <si>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1"/>
  </si>
  <si>
    <t>　I列・・・「理学療法士」</t>
    <rPh sb="2" eb="3">
      <t>レツ</t>
    </rPh>
    <rPh sb="7" eb="9">
      <t>リガク</t>
    </rPh>
    <rPh sb="9" eb="12">
      <t>リョウホウシ</t>
    </rPh>
    <phoneticPr fontId="1"/>
  </si>
  <si>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1"/>
  </si>
  <si>
    <t>薬剤師</t>
    <rPh sb="0" eb="3">
      <t>ヤクザイシ</t>
    </rPh>
    <phoneticPr fontId="1"/>
  </si>
  <si>
    <t>支援相談員</t>
    <rPh sb="0" eb="2">
      <t>シエン</t>
    </rPh>
    <rPh sb="2" eb="5">
      <t>ソウダンイン</t>
    </rPh>
    <phoneticPr fontId="1"/>
  </si>
  <si>
    <t>調理員</t>
    <rPh sb="0" eb="3">
      <t>チョウリイン</t>
    </rPh>
    <phoneticPr fontId="1"/>
  </si>
  <si>
    <t>　E列・・・「薬剤師」</t>
    <rPh sb="2" eb="3">
      <t>レツ</t>
    </rPh>
    <rPh sb="7" eb="10">
      <t>ヤクザイシ</t>
    </rPh>
    <phoneticPr fontId="1"/>
  </si>
  <si>
    <t>　H列・・・「支援相談員」</t>
    <rPh sb="2" eb="3">
      <t>レツ</t>
    </rPh>
    <rPh sb="7" eb="9">
      <t>シエン</t>
    </rPh>
    <rPh sb="9" eb="12">
      <t>ソウダンイン</t>
    </rPh>
    <phoneticPr fontId="1"/>
  </si>
  <si>
    <t>　K列・・・「言語聴覚士」</t>
    <rPh sb="2" eb="3">
      <t>レツ</t>
    </rPh>
    <rPh sb="7" eb="9">
      <t>ゲンゴ</t>
    </rPh>
    <rPh sb="9" eb="12">
      <t>チョウカクシ</t>
    </rPh>
    <phoneticPr fontId="1"/>
  </si>
  <si>
    <t>　M列・・・「介護支援専門員」</t>
    <rPh sb="2" eb="3">
      <t>レツ</t>
    </rPh>
    <rPh sb="7" eb="9">
      <t>カイゴ</t>
    </rPh>
    <rPh sb="9" eb="11">
      <t>シエン</t>
    </rPh>
    <rPh sb="11" eb="14">
      <t>センモンイン</t>
    </rPh>
    <phoneticPr fontId="1"/>
  </si>
  <si>
    <t>　N列・・・「調理員」</t>
    <rPh sb="2" eb="3">
      <t>レツ</t>
    </rPh>
    <rPh sb="7" eb="10">
      <t>チョウリイン</t>
    </rPh>
    <phoneticPr fontId="1"/>
  </si>
  <si>
    <t>　O列・・・「事務員」</t>
    <rPh sb="2" eb="3">
      <t>レツ</t>
    </rPh>
    <rPh sb="7" eb="10">
      <t>ジムイン</t>
    </rPh>
    <phoneticPr fontId="1"/>
  </si>
  <si>
    <t>　P列・・・「その他の従業者」</t>
    <rPh sb="2" eb="3">
      <t>レツ</t>
    </rPh>
    <rPh sb="9" eb="10">
      <t>タ</t>
    </rPh>
    <rPh sb="11" eb="14">
      <t>ジュウギョウシャ</t>
    </rPh>
    <phoneticPr fontId="1"/>
  </si>
  <si>
    <t>○○　E夫</t>
  </si>
  <si>
    <t>○○　F子</t>
  </si>
  <si>
    <t>○○　H美</t>
  </si>
  <si>
    <t>○○　L太</t>
    <rPh sb="4" eb="5">
      <t>ブト</t>
    </rPh>
    <phoneticPr fontId="1"/>
  </si>
  <si>
    <t>○○　M子</t>
  </si>
  <si>
    <t>○○　S子</t>
  </si>
  <si>
    <t>○○　T太</t>
    <rPh sb="4" eb="5">
      <t>ブト</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</si>
  <si>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</si>
  <si>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V男</t>
  </si>
  <si>
    <t>○○　W子</t>
  </si>
  <si>
    <t>○○　Y子</t>
  </si>
  <si>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</si>
  <si>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CC次郎</t>
  </si>
  <si>
    <t>○○　DD子</t>
    <rPh sb="5" eb="6">
      <t>コ</t>
    </rPh>
    <phoneticPr fontId="1"/>
  </si>
  <si>
    <t>○○　EE次郎</t>
    <rPh sb="5" eb="7">
      <t>ジロウ</t>
    </rPh>
    <phoneticPr fontId="1"/>
  </si>
  <si>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19"/>
  </si>
  <si>
    <t>人</t>
    <rPh sb="0" eb="1">
      <t>ニン</t>
    </rPh>
    <phoneticPr fontId="1"/>
  </si>
  <si>
    <t>(5)
ユニットリーダー</t>
  </si>
  <si>
    <t>(6)
ユニット名</t>
    <rPh sb="8" eb="9">
      <t>メイ</t>
    </rPh>
    <phoneticPr fontId="1"/>
  </si>
  <si>
    <t>(7) 
職種</t>
  </si>
  <si>
    <t>(8)
勤務
形態</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</si>
  <si>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</si>
  <si>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</si>
  <si>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</si>
  <si>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19"/>
  </si>
  <si>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</si>
  <si>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</si>
  <si>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</si>
  <si>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</si>
  <si>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</si>
  <si>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</si>
  <si>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19"/>
  </si>
  <si>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</si>
  <si>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</si>
  <si>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</si>
  <si>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</si>
  <si>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</si>
  <si>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</si>
  <si>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</si>
  <si>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</si>
  <si>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</si>
  <si>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</si>
  <si>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</si>
  <si>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</si>
  <si>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</si>
  <si>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</si>
  <si>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</si>
  <si>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（様式第７号）</t>
    <rPh sb="1" eb="3">
      <t>ヨウシキ</t>
    </rPh>
    <rPh sb="3" eb="4">
      <t>ダイ</t>
    </rPh>
    <rPh sb="5" eb="6">
      <t>ゴウ</t>
    </rPh>
    <phoneticPr fontId="19"/>
  </si>
  <si>
    <t>（参考様式２）</t>
    <rPh sb="1" eb="3">
      <t>サンコウ</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</si>
</sst>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
      <sz val="14"/>
      <color auto="1"/>
      <name val="HGSｺﾞｼｯｸM"/>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8" fillId="2" borderId="0" xfId="0" applyFont="1" applyFill="1" applyProtection="1">
      <alignmen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8" fillId="2" borderId="0" xfId="0" applyFont="1" applyFill="1" applyAlignment="1" applyProtection="1">
      <alignment horizontal="left" vertical="center"/>
    </xf>
    <xf numFmtId="0" fontId="10" fillId="2" borderId="0" xfId="0" applyFont="1" applyFill="1">
      <alignment vertical="center"/>
    </xf>
    <xf numFmtId="0" fontId="8" fillId="2" borderId="0" xfId="0" applyFont="1" applyFill="1" applyAlignment="1" applyProtection="1">
      <alignment horizontal="center" vertical="center"/>
      <protection locked="0"/>
    </xf>
    <xf numFmtId="0" fontId="8" fillId="5" borderId="39" xfId="0" applyFont="1" applyFill="1" applyBorder="1" applyAlignment="1" applyProtection="1">
      <alignment horizontal="center" vertical="center"/>
      <protection locked="0"/>
    </xf>
    <xf numFmtId="0" fontId="11" fillId="5" borderId="95" xfId="0" applyFont="1" applyFill="1" applyBorder="1" applyAlignment="1" applyProtection="1">
      <alignment horizontal="center" vertical="center"/>
      <protection locked="0"/>
    </xf>
    <xf numFmtId="0" fontId="11" fillId="5" borderId="96" xfId="0" applyFont="1" applyFill="1" applyBorder="1" applyAlignment="1" applyProtection="1">
      <alignment horizontal="center" vertical="center"/>
      <protection locked="0"/>
    </xf>
    <xf numFmtId="0" fontId="11" fillId="5" borderId="97"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10" fillId="2" borderId="0" xfId="0" applyFont="1" applyFill="1" applyAlignment="1">
      <alignment horizontal="left" vertical="center"/>
    </xf>
    <xf numFmtId="0" fontId="8" fillId="2" borderId="39" xfId="0" applyFont="1" applyFill="1" applyBorder="1" applyAlignment="1" applyProtection="1">
      <alignment horizontal="center" vertical="center"/>
    </xf>
    <xf numFmtId="20" fontId="8" fillId="5" borderId="39" xfId="0" applyNumberFormat="1" applyFont="1" applyFill="1" applyBorder="1" applyAlignment="1" applyProtection="1">
      <alignment horizontal="center" vertical="center"/>
      <protection locked="0"/>
    </xf>
    <xf numFmtId="20" fontId="8" fillId="2" borderId="39" xfId="0" applyNumberFormat="1" applyFont="1" applyFill="1" applyBorder="1" applyAlignment="1" applyProtection="1">
      <alignment horizontal="center" vertical="center"/>
      <protection locked="0"/>
    </xf>
    <xf numFmtId="0" fontId="8" fillId="2" borderId="0" xfId="0" applyFont="1" applyFill="1">
      <alignment vertical="center"/>
    </xf>
    <xf numFmtId="0" fontId="8" fillId="2" borderId="0" xfId="0" applyFont="1" applyFill="1" applyAlignment="1" applyProtection="1">
      <alignment horizontal="right" vertical="center"/>
      <protection locked="0"/>
    </xf>
    <xf numFmtId="0" fontId="8" fillId="2" borderId="0" xfId="0" applyFont="1" applyFill="1" applyProtection="1">
      <alignment vertical="center"/>
      <protection locked="0"/>
    </xf>
    <xf numFmtId="0" fontId="8"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2" fillId="2" borderId="39" xfId="0" applyFont="1" applyFill="1" applyBorder="1" applyAlignment="1">
      <alignment horizontal="center" vertical="center"/>
    </xf>
    <xf numFmtId="0" fontId="16"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6"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vertical="center" shrinkToFit="1"/>
    </xf>
    <xf numFmtId="0" fontId="2" fillId="2" borderId="0" xfId="0" applyFont="1" applyFill="1" applyBorder="1">
      <alignment vertical="center"/>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7" fillId="2" borderId="99" xfId="0" applyFont="1" applyFill="1" applyBorder="1" applyAlignment="1">
      <alignment horizontal="center" vertical="center"/>
    </xf>
    <xf numFmtId="0" fontId="18" fillId="2" borderId="32" xfId="0" applyFont="1" applyFill="1" applyBorder="1" applyAlignment="1">
      <alignment vertical="center" shrinkToFit="1"/>
    </xf>
    <xf numFmtId="0" fontId="18" fillId="2" borderId="45" xfId="0" applyFont="1" applyFill="1" applyBorder="1" applyAlignment="1">
      <alignment vertical="center" shrinkToFit="1"/>
    </xf>
    <xf numFmtId="0" fontId="18" fillId="2" borderId="45" xfId="0" applyFont="1" applyFill="1" applyBorder="1">
      <alignment vertical="center"/>
    </xf>
    <xf numFmtId="0" fontId="18" fillId="2" borderId="76" xfId="0" applyFont="1" applyFill="1" applyBorder="1">
      <alignment vertical="center"/>
    </xf>
    <xf numFmtId="0" fontId="17" fillId="2" borderId="100" xfId="0" applyFont="1" applyFill="1" applyBorder="1" applyAlignment="1">
      <alignment horizontal="center" vertical="center"/>
    </xf>
    <xf numFmtId="0" fontId="18" fillId="2" borderId="97" xfId="0" applyFont="1" applyFill="1" applyBorder="1" applyAlignment="1">
      <alignment vertical="center" shrinkToFit="1"/>
    </xf>
    <xf numFmtId="0" fontId="18" fillId="2" borderId="39" xfId="0" applyFont="1" applyFill="1" applyBorder="1" applyAlignment="1">
      <alignment vertical="center" shrinkToFit="1"/>
    </xf>
    <xf numFmtId="0" fontId="18" fillId="2" borderId="64" xfId="0" applyFont="1" applyFill="1" applyBorder="1" applyAlignment="1">
      <alignment vertical="center" shrinkToFit="1"/>
    </xf>
    <xf numFmtId="0" fontId="18" fillId="2" borderId="100" xfId="0" applyFont="1" applyFill="1" applyBorder="1" applyAlignment="1">
      <alignment horizontal="center" vertical="center"/>
    </xf>
    <xf numFmtId="0" fontId="18" fillId="2" borderId="97" xfId="0" applyFont="1" applyFill="1" applyBorder="1">
      <alignment vertical="center"/>
    </xf>
    <xf numFmtId="0" fontId="18" fillId="2" borderId="97" xfId="0" applyFont="1" applyFill="1" applyBorder="1" applyAlignment="1">
      <alignment horizontal="left" vertical="center"/>
    </xf>
    <xf numFmtId="0" fontId="18" fillId="2" borderId="101" xfId="0" applyFont="1" applyFill="1" applyBorder="1" applyAlignment="1">
      <alignment horizontal="center" vertical="center"/>
    </xf>
    <xf numFmtId="0" fontId="18" fillId="2" borderId="37" xfId="0" applyFont="1" applyFill="1" applyBorder="1" applyAlignment="1">
      <alignment horizontal="left" vertical="center"/>
    </xf>
    <xf numFmtId="0" fontId="0" fillId="2" borderId="100" xfId="0" applyFill="1" applyBorder="1" applyAlignment="1">
      <alignment horizontal="center" vertical="center"/>
    </xf>
    <xf numFmtId="0" fontId="0" fillId="2" borderId="97" xfId="0" applyFill="1" applyBorder="1" applyAlignment="1">
      <alignment horizontal="left" vertical="center"/>
    </xf>
    <xf numFmtId="0" fontId="0" fillId="2" borderId="102" xfId="0" applyFill="1" applyBorder="1" applyAlignment="1">
      <alignment horizontal="center" vertical="center"/>
    </xf>
    <xf numFmtId="0" fontId="0" fillId="2" borderId="103" xfId="0" applyFill="1" applyBorder="1" applyAlignment="1">
      <alignment horizontal="left" vertical="center"/>
    </xf>
    <xf numFmtId="0" fontId="18" fillId="2" borderId="69" xfId="0" applyFont="1" applyFill="1" applyBorder="1" applyAlignment="1">
      <alignment vertical="center" shrinkToFit="1"/>
    </xf>
    <xf numFmtId="0" fontId="18" fillId="2" borderId="70" xfId="0" applyFont="1" applyFill="1" applyBorder="1" applyAlignment="1">
      <alignment vertical="center" shrinkToFit="1"/>
    </xf>
  </cellXfs>
  <cellStyles count="1">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xdr:colOff>
      <xdr:row>76</xdr:row>
      <xdr:rowOff>219710</xdr:rowOff>
    </xdr:from>
    <xdr:to xmlns:xdr="http://schemas.openxmlformats.org/drawingml/2006/spreadsheetDrawing">
      <xdr:col>15</xdr:col>
      <xdr:colOff>581025</xdr:colOff>
      <xdr:row>86</xdr:row>
      <xdr:rowOff>18415</xdr:rowOff>
    </xdr:to>
    <xdr:sp macro="" textlink="">
      <xdr:nvSpPr>
        <xdr:cNvPr id="3" name="正方形/長方形 2"/>
        <xdr:cNvSpPr/>
      </xdr:nvSpPr>
      <xdr:spPr>
        <a:xfrm>
          <a:off x="114300" y="17650460"/>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87</xdr:row>
      <xdr:rowOff>0</xdr:rowOff>
    </xdr:from>
    <xdr:to xmlns:xdr="http://schemas.openxmlformats.org/drawingml/2006/spreadsheetDrawing">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B1:BS150"/>
  <sheetViews>
    <sheetView showGridLines="0" view="pageBreakPreview" zoomScale="75" zoomScaleNormal="55" zoomScaleSheetLayoutView="75" workbookViewId="0">
      <selection activeCell="G1" sqref="G1"/>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289</v>
      </c>
      <c r="H1" s="41"/>
      <c r="I1" s="41"/>
      <c r="J1" s="41"/>
      <c r="K1" s="41"/>
      <c r="L1" s="41"/>
      <c r="M1" s="41"/>
      <c r="N1" s="41"/>
      <c r="Q1" s="88" t="s">
        <v>5</v>
      </c>
      <c r="T1" s="41"/>
      <c r="U1" s="41"/>
      <c r="V1" s="41"/>
      <c r="W1" s="41"/>
      <c r="X1" s="41"/>
      <c r="Y1" s="41"/>
      <c r="Z1" s="41"/>
      <c r="AA1" s="41"/>
      <c r="AW1" s="122" t="s">
        <v>28</v>
      </c>
      <c r="AX1" s="231" t="s">
        <v>227</v>
      </c>
      <c r="AY1" s="232"/>
      <c r="AZ1" s="232"/>
      <c r="BA1" s="232"/>
      <c r="BB1" s="232"/>
      <c r="BC1" s="232"/>
      <c r="BD1" s="232"/>
      <c r="BE1" s="232"/>
      <c r="BF1" s="232"/>
      <c r="BG1" s="232"/>
      <c r="BH1" s="232"/>
      <c r="BI1" s="232"/>
      <c r="BJ1" s="232"/>
      <c r="BK1" s="232"/>
      <c r="BL1" s="232"/>
      <c r="BM1" s="232"/>
      <c r="BN1" s="122" t="s">
        <v>10</v>
      </c>
    </row>
    <row r="2" spans="2:71" s="3" customFormat="1" ht="20.25" customHeight="1">
      <c r="N2" s="88"/>
      <c r="Q2" s="88"/>
      <c r="R2" s="88"/>
      <c r="T2" s="122"/>
      <c r="U2" s="122"/>
      <c r="V2" s="122"/>
      <c r="W2" s="122"/>
      <c r="X2" s="122"/>
      <c r="Y2" s="122"/>
      <c r="Z2" s="122"/>
      <c r="AA2" s="122"/>
      <c r="AF2" s="122" t="s">
        <v>48</v>
      </c>
      <c r="AG2" s="201">
        <v>8</v>
      </c>
      <c r="AH2" s="201"/>
      <c r="AI2" s="122" t="s">
        <v>45</v>
      </c>
      <c r="AJ2" s="217">
        <f>IF(AG2=0,"",YEAR(DATE(2018+AG2,1,1)))</f>
        <v>2026</v>
      </c>
      <c r="AK2" s="217"/>
      <c r="AL2" s="221" t="s">
        <v>40</v>
      </c>
      <c r="AM2" s="221" t="s">
        <v>7</v>
      </c>
      <c r="AN2" s="201">
        <v>4</v>
      </c>
      <c r="AO2" s="201"/>
      <c r="AP2" s="221" t="s">
        <v>58</v>
      </c>
      <c r="AW2" s="122" t="s">
        <v>63</v>
      </c>
      <c r="AX2" s="201" t="s">
        <v>188</v>
      </c>
      <c r="AY2" s="201"/>
      <c r="AZ2" s="201"/>
      <c r="BA2" s="201"/>
      <c r="BB2" s="201"/>
      <c r="BC2" s="201"/>
      <c r="BD2" s="201"/>
      <c r="BE2" s="201"/>
      <c r="BF2" s="201"/>
      <c r="BG2" s="201"/>
      <c r="BH2" s="201"/>
      <c r="BI2" s="201"/>
      <c r="BJ2" s="201"/>
      <c r="BK2" s="201"/>
      <c r="BL2" s="201"/>
      <c r="BM2" s="201"/>
      <c r="BN2" s="122" t="s">
        <v>10</v>
      </c>
      <c r="BO2" s="122"/>
      <c r="BP2" s="122"/>
      <c r="BQ2" s="122"/>
    </row>
    <row r="3" spans="2:71" s="3" customFormat="1" ht="20.25" customHeight="1">
      <c r="N3" s="88"/>
      <c r="Q3" s="88"/>
      <c r="S3" s="122"/>
      <c r="T3" s="122"/>
      <c r="U3" s="122"/>
      <c r="V3" s="122"/>
      <c r="W3" s="122"/>
      <c r="X3" s="122"/>
      <c r="Y3" s="122"/>
      <c r="AG3" s="202"/>
      <c r="AH3" s="202"/>
      <c r="AI3" s="215"/>
      <c r="AJ3" s="218"/>
      <c r="AK3" s="215"/>
      <c r="BH3" s="257" t="s">
        <v>47</v>
      </c>
      <c r="BI3" s="268" t="s">
        <v>102</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59</v>
      </c>
      <c r="BI4" s="268" t="s">
        <v>212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219</v>
      </c>
      <c r="AT6" s="224"/>
      <c r="AU6" s="224"/>
      <c r="AV6" s="224"/>
      <c r="AW6" s="2"/>
      <c r="AX6" s="2"/>
      <c r="AY6" s="2"/>
      <c r="BA6" s="230"/>
      <c r="BB6" s="230"/>
      <c r="BC6" s="87"/>
      <c r="BD6" s="2"/>
      <c r="BE6" s="236">
        <v>40</v>
      </c>
      <c r="BF6" s="239"/>
      <c r="BG6" s="87" t="s">
        <v>50</v>
      </c>
      <c r="BH6" s="2"/>
      <c r="BI6" s="236">
        <v>160</v>
      </c>
      <c r="BJ6" s="239"/>
      <c r="BK6" s="87" t="s">
        <v>56</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61</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202</v>
      </c>
      <c r="AV10" s="230"/>
      <c r="AW10" s="224"/>
      <c r="AX10" s="42"/>
      <c r="AY10" s="42"/>
      <c r="AZ10" s="234"/>
      <c r="BA10" s="224"/>
      <c r="BB10" s="235"/>
      <c r="BC10" s="235"/>
      <c r="BD10" s="235"/>
      <c r="BE10" s="224"/>
      <c r="BF10" s="224"/>
      <c r="BG10" s="248" t="s">
        <v>222</v>
      </c>
      <c r="BH10" s="224"/>
      <c r="BI10" s="236">
        <v>36</v>
      </c>
      <c r="BJ10" s="239"/>
      <c r="BK10" s="87" t="s">
        <v>258</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46</v>
      </c>
      <c r="C12" s="15" t="s">
        <v>259</v>
      </c>
      <c r="D12" s="22" t="s">
        <v>260</v>
      </c>
      <c r="E12" s="29"/>
      <c r="F12" s="35"/>
      <c r="G12" s="22" t="s">
        <v>261</v>
      </c>
      <c r="H12" s="56"/>
      <c r="I12" s="64"/>
      <c r="J12" s="56"/>
      <c r="K12" s="64"/>
      <c r="L12" s="56"/>
      <c r="M12" s="77" t="s">
        <v>262</v>
      </c>
      <c r="N12" s="91"/>
      <c r="O12" s="64" t="s">
        <v>264</v>
      </c>
      <c r="P12" s="113"/>
      <c r="Q12" s="113"/>
      <c r="R12" s="56"/>
      <c r="S12" s="64" t="s">
        <v>265</v>
      </c>
      <c r="T12" s="113"/>
      <c r="U12" s="113"/>
      <c r="V12" s="113"/>
      <c r="W12" s="56"/>
      <c r="X12" s="144"/>
      <c r="Y12" s="144"/>
      <c r="Z12" s="164"/>
      <c r="AA12" s="177" t="s">
        <v>217</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266</v>
      </c>
      <c r="BI12" s="249"/>
      <c r="BJ12" s="22" t="s">
        <v>267</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18</v>
      </c>
      <c r="AB13" s="178"/>
      <c r="AC13" s="178"/>
      <c r="AD13" s="178"/>
      <c r="AE13" s="178"/>
      <c r="AF13" s="178"/>
      <c r="AG13" s="205"/>
      <c r="AH13" s="212" t="s">
        <v>31</v>
      </c>
      <c r="AI13" s="178"/>
      <c r="AJ13" s="178"/>
      <c r="AK13" s="178"/>
      <c r="AL13" s="178"/>
      <c r="AM13" s="178"/>
      <c r="AN13" s="205"/>
      <c r="AO13" s="212" t="s">
        <v>34</v>
      </c>
      <c r="AP13" s="178"/>
      <c r="AQ13" s="178"/>
      <c r="AR13" s="178"/>
      <c r="AS13" s="178"/>
      <c r="AT13" s="178"/>
      <c r="AU13" s="205"/>
      <c r="AV13" s="212" t="s">
        <v>2</v>
      </c>
      <c r="AW13" s="178"/>
      <c r="AX13" s="178"/>
      <c r="AY13" s="178"/>
      <c r="AZ13" s="178"/>
      <c r="BA13" s="178"/>
      <c r="BB13" s="205"/>
      <c r="BC13" s="212" t="s">
        <v>38</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4</v>
      </c>
      <c r="AB15" s="107">
        <f>WEEKDAY(DATE($AJ$2,$AN$2,2))</f>
        <v>5</v>
      </c>
      <c r="AC15" s="107">
        <f>WEEKDAY(DATE($AJ$2,$AN$2,3))</f>
        <v>6</v>
      </c>
      <c r="AD15" s="107">
        <f>WEEKDAY(DATE($AJ$2,$AN$2,4))</f>
        <v>7</v>
      </c>
      <c r="AE15" s="107">
        <f>WEEKDAY(DATE($AJ$2,$AN$2,5))</f>
        <v>1</v>
      </c>
      <c r="AF15" s="107">
        <f>WEEKDAY(DATE($AJ$2,$AN$2,6))</f>
        <v>2</v>
      </c>
      <c r="AG15" s="206">
        <f>WEEKDAY(DATE($AJ$2,$AN$2,7))</f>
        <v>3</v>
      </c>
      <c r="AH15" s="213">
        <f>WEEKDAY(DATE($AJ$2,$AN$2,8))</f>
        <v>4</v>
      </c>
      <c r="AI15" s="107">
        <f>WEEKDAY(DATE($AJ$2,$AN$2,9))</f>
        <v>5</v>
      </c>
      <c r="AJ15" s="107">
        <f>WEEKDAY(DATE($AJ$2,$AN$2,10))</f>
        <v>6</v>
      </c>
      <c r="AK15" s="107">
        <f>WEEKDAY(DATE($AJ$2,$AN$2,11))</f>
        <v>7</v>
      </c>
      <c r="AL15" s="107">
        <f>WEEKDAY(DATE($AJ$2,$AN$2,12))</f>
        <v>1</v>
      </c>
      <c r="AM15" s="107">
        <f>WEEKDAY(DATE($AJ$2,$AN$2,13))</f>
        <v>2</v>
      </c>
      <c r="AN15" s="206">
        <f>WEEKDAY(DATE($AJ$2,$AN$2,14))</f>
        <v>3</v>
      </c>
      <c r="AO15" s="213">
        <f>WEEKDAY(DATE($AJ$2,$AN$2,15))</f>
        <v>4</v>
      </c>
      <c r="AP15" s="107">
        <f>WEEKDAY(DATE($AJ$2,$AN$2,16))</f>
        <v>5</v>
      </c>
      <c r="AQ15" s="107">
        <f>WEEKDAY(DATE($AJ$2,$AN$2,17))</f>
        <v>6</v>
      </c>
      <c r="AR15" s="107">
        <f>WEEKDAY(DATE($AJ$2,$AN$2,18))</f>
        <v>7</v>
      </c>
      <c r="AS15" s="107">
        <f>WEEKDAY(DATE($AJ$2,$AN$2,19))</f>
        <v>1</v>
      </c>
      <c r="AT15" s="107">
        <f>WEEKDAY(DATE($AJ$2,$AN$2,20))</f>
        <v>2</v>
      </c>
      <c r="AU15" s="206">
        <f>WEEKDAY(DATE($AJ$2,$AN$2,21))</f>
        <v>3</v>
      </c>
      <c r="AV15" s="213">
        <f>WEEKDAY(DATE($AJ$2,$AN$2,22))</f>
        <v>4</v>
      </c>
      <c r="AW15" s="107">
        <f>WEEKDAY(DATE($AJ$2,$AN$2,23))</f>
        <v>5</v>
      </c>
      <c r="AX15" s="107">
        <f>WEEKDAY(DATE($AJ$2,$AN$2,24))</f>
        <v>6</v>
      </c>
      <c r="AY15" s="107">
        <f>WEEKDAY(DATE($AJ$2,$AN$2,25))</f>
        <v>7</v>
      </c>
      <c r="AZ15" s="107">
        <f>WEEKDAY(DATE($AJ$2,$AN$2,26))</f>
        <v>1</v>
      </c>
      <c r="BA15" s="107">
        <f>WEEKDAY(DATE($AJ$2,$AN$2,27))</f>
        <v>2</v>
      </c>
      <c r="BB15" s="206">
        <f>WEEKDAY(DATE($AJ$2,$AN$2,28))</f>
        <v>3</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水</v>
      </c>
      <c r="AB16" s="191" t="str">
        <f t="shared" si="0"/>
        <v>木</v>
      </c>
      <c r="AC16" s="191" t="str">
        <f t="shared" si="0"/>
        <v>金</v>
      </c>
      <c r="AD16" s="191" t="str">
        <f t="shared" si="0"/>
        <v>土</v>
      </c>
      <c r="AE16" s="191" t="str">
        <f t="shared" si="0"/>
        <v>日</v>
      </c>
      <c r="AF16" s="191" t="str">
        <f t="shared" si="0"/>
        <v>月</v>
      </c>
      <c r="AG16" s="207" t="str">
        <f t="shared" si="0"/>
        <v>火</v>
      </c>
      <c r="AH16" s="214" t="str">
        <f t="shared" si="0"/>
        <v>水</v>
      </c>
      <c r="AI16" s="191" t="str">
        <f t="shared" si="0"/>
        <v>木</v>
      </c>
      <c r="AJ16" s="191" t="str">
        <f t="shared" si="0"/>
        <v>金</v>
      </c>
      <c r="AK16" s="191" t="str">
        <f t="shared" si="0"/>
        <v>土</v>
      </c>
      <c r="AL16" s="191" t="str">
        <f t="shared" si="0"/>
        <v>日</v>
      </c>
      <c r="AM16" s="191" t="str">
        <f t="shared" si="0"/>
        <v>月</v>
      </c>
      <c r="AN16" s="207" t="str">
        <f t="shared" si="0"/>
        <v>火</v>
      </c>
      <c r="AO16" s="214" t="str">
        <f t="shared" si="0"/>
        <v>水</v>
      </c>
      <c r="AP16" s="191" t="str">
        <f t="shared" si="0"/>
        <v>木</v>
      </c>
      <c r="AQ16" s="191" t="str">
        <f t="shared" si="0"/>
        <v>金</v>
      </c>
      <c r="AR16" s="191" t="str">
        <f t="shared" si="0"/>
        <v>土</v>
      </c>
      <c r="AS16" s="191" t="str">
        <f t="shared" si="0"/>
        <v>日</v>
      </c>
      <c r="AT16" s="191" t="str">
        <f t="shared" si="0"/>
        <v>月</v>
      </c>
      <c r="AU16" s="207" t="str">
        <f t="shared" si="0"/>
        <v>火</v>
      </c>
      <c r="AV16" s="214" t="str">
        <f t="shared" si="0"/>
        <v>水</v>
      </c>
      <c r="AW16" s="191" t="str">
        <f t="shared" si="0"/>
        <v>木</v>
      </c>
      <c r="AX16" s="191" t="str">
        <f t="shared" si="0"/>
        <v>金</v>
      </c>
      <c r="AY16" s="191" t="str">
        <f t="shared" si="0"/>
        <v>土</v>
      </c>
      <c r="AZ16" s="191" t="str">
        <f t="shared" si="0"/>
        <v>日</v>
      </c>
      <c r="BA16" s="191" t="str">
        <f t="shared" si="0"/>
        <v>月</v>
      </c>
      <c r="BB16" s="207" t="str">
        <f t="shared" si="0"/>
        <v>火</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100</v>
      </c>
      <c r="H17" s="59"/>
      <c r="I17" s="67"/>
      <c r="J17" s="72"/>
      <c r="K17" s="67"/>
      <c r="L17" s="72"/>
      <c r="M17" s="80" t="s">
        <v>23</v>
      </c>
      <c r="N17" s="94"/>
      <c r="O17" s="100" t="s">
        <v>125</v>
      </c>
      <c r="P17" s="116"/>
      <c r="Q17" s="116"/>
      <c r="R17" s="59"/>
      <c r="S17" s="124" t="s">
        <v>124</v>
      </c>
      <c r="T17" s="129"/>
      <c r="U17" s="129"/>
      <c r="V17" s="129"/>
      <c r="W17" s="140"/>
      <c r="X17" s="147" t="s">
        <v>42</v>
      </c>
      <c r="Y17" s="155"/>
      <c r="Z17" s="167"/>
      <c r="AA17" s="181" t="s">
        <v>49</v>
      </c>
      <c r="AB17" s="192" t="s">
        <v>49</v>
      </c>
      <c r="AC17" s="192" t="s">
        <v>49</v>
      </c>
      <c r="AD17" s="192"/>
      <c r="AE17" s="192"/>
      <c r="AF17" s="192" t="s">
        <v>49</v>
      </c>
      <c r="AG17" s="208" t="s">
        <v>49</v>
      </c>
      <c r="AH17" s="181" t="s">
        <v>49</v>
      </c>
      <c r="AI17" s="192" t="s">
        <v>49</v>
      </c>
      <c r="AJ17" s="192" t="s">
        <v>49</v>
      </c>
      <c r="AK17" s="192"/>
      <c r="AL17" s="192"/>
      <c r="AM17" s="192" t="s">
        <v>49</v>
      </c>
      <c r="AN17" s="208" t="s">
        <v>49</v>
      </c>
      <c r="AO17" s="181" t="s">
        <v>49</v>
      </c>
      <c r="AP17" s="192" t="s">
        <v>49</v>
      </c>
      <c r="AQ17" s="192" t="s">
        <v>49</v>
      </c>
      <c r="AR17" s="192"/>
      <c r="AS17" s="192"/>
      <c r="AT17" s="192" t="s">
        <v>49</v>
      </c>
      <c r="AU17" s="208" t="s">
        <v>49</v>
      </c>
      <c r="AV17" s="181" t="s">
        <v>49</v>
      </c>
      <c r="AW17" s="192" t="s">
        <v>49</v>
      </c>
      <c r="AX17" s="192" t="s">
        <v>49</v>
      </c>
      <c r="AY17" s="192"/>
      <c r="AZ17" s="192"/>
      <c r="BA17" s="192" t="s">
        <v>49</v>
      </c>
      <c r="BB17" s="208" t="s">
        <v>49</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108</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135</v>
      </c>
      <c r="H19" s="61"/>
      <c r="I19" s="69"/>
      <c r="J19" s="74"/>
      <c r="K19" s="69"/>
      <c r="L19" s="74"/>
      <c r="M19" s="82" t="s">
        <v>23</v>
      </c>
      <c r="N19" s="96"/>
      <c r="O19" s="102" t="s">
        <v>135</v>
      </c>
      <c r="P19" s="118"/>
      <c r="Q19" s="118"/>
      <c r="R19" s="61"/>
      <c r="S19" s="125" t="s">
        <v>175</v>
      </c>
      <c r="T19" s="130"/>
      <c r="U19" s="130"/>
      <c r="V19" s="130"/>
      <c r="W19" s="141"/>
      <c r="X19" s="149" t="s">
        <v>42</v>
      </c>
      <c r="Y19" s="157"/>
      <c r="Z19" s="169"/>
      <c r="AA19" s="183" t="s">
        <v>49</v>
      </c>
      <c r="AB19" s="194" t="s">
        <v>49</v>
      </c>
      <c r="AC19" s="194" t="s">
        <v>49</v>
      </c>
      <c r="AD19" s="194"/>
      <c r="AE19" s="194"/>
      <c r="AF19" s="194" t="s">
        <v>49</v>
      </c>
      <c r="AG19" s="210" t="s">
        <v>49</v>
      </c>
      <c r="AH19" s="183" t="s">
        <v>49</v>
      </c>
      <c r="AI19" s="194" t="s">
        <v>49</v>
      </c>
      <c r="AJ19" s="194" t="s">
        <v>49</v>
      </c>
      <c r="AK19" s="194"/>
      <c r="AL19" s="194"/>
      <c r="AM19" s="194" t="s">
        <v>49</v>
      </c>
      <c r="AN19" s="210" t="s">
        <v>49</v>
      </c>
      <c r="AO19" s="183" t="s">
        <v>49</v>
      </c>
      <c r="AP19" s="194" t="s">
        <v>49</v>
      </c>
      <c r="AQ19" s="194" t="s">
        <v>49</v>
      </c>
      <c r="AR19" s="194"/>
      <c r="AS19" s="194"/>
      <c r="AT19" s="194" t="s">
        <v>49</v>
      </c>
      <c r="AU19" s="210" t="s">
        <v>49</v>
      </c>
      <c r="AV19" s="183" t="s">
        <v>49</v>
      </c>
      <c r="AW19" s="194" t="s">
        <v>49</v>
      </c>
      <c r="AX19" s="194" t="s">
        <v>49</v>
      </c>
      <c r="AY19" s="194"/>
      <c r="AZ19" s="194"/>
      <c r="BA19" s="194" t="s">
        <v>49</v>
      </c>
      <c r="BB19" s="210" t="s">
        <v>49</v>
      </c>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A</v>
      </c>
      <c r="M20" s="81"/>
      <c r="N20" s="95"/>
      <c r="O20" s="101"/>
      <c r="P20" s="117"/>
      <c r="Q20" s="117"/>
      <c r="R20" s="60"/>
      <c r="S20" s="125"/>
      <c r="T20" s="130"/>
      <c r="U20" s="130"/>
      <c r="V20" s="130"/>
      <c r="W20" s="141"/>
      <c r="X20" s="148" t="s">
        <v>108</v>
      </c>
      <c r="Y20" s="156"/>
      <c r="Z20" s="168"/>
      <c r="AA20" s="182">
        <f>IF(AA19="","",VLOOKUP(AA19,'【記載例】シフト記号表（勤務時間帯）'!$C$6:$L$47,10,FALSE))</f>
        <v>8</v>
      </c>
      <c r="AB20" s="193">
        <f>IF(AB19="","",VLOOKUP(AB19,'【記載例】シフト記号表（勤務時間帯）'!$C$6:$L$47,10,FALSE))</f>
        <v>8</v>
      </c>
      <c r="AC20" s="193">
        <f>IF(AC19="","",VLOOKUP(AC19,'【記載例】シフト記号表（勤務時間帯）'!$C$6:$L$47,10,FALSE))</f>
        <v>8</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8</v>
      </c>
      <c r="AG20" s="209">
        <f>IF(AG19="","",VLOOKUP(AG19,'【記載例】シフト記号表（勤務時間帯）'!$C$6:$L$47,10,FALSE))</f>
        <v>8</v>
      </c>
      <c r="AH20" s="182">
        <f>IF(AH19="","",VLOOKUP(AH19,'【記載例】シフト記号表（勤務時間帯）'!$C$6:$L$47,10,FALSE))</f>
        <v>8</v>
      </c>
      <c r="AI20" s="193">
        <f>IF(AI19="","",VLOOKUP(AI19,'【記載例】シフト記号表（勤務時間帯）'!$C$6:$L$47,10,FALSE))</f>
        <v>8</v>
      </c>
      <c r="AJ20" s="193">
        <f>IF(AJ19="","",VLOOKUP(AJ19,'【記載例】シフト記号表（勤務時間帯）'!$C$6:$L$47,10,FALSE))</f>
        <v>8</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8</v>
      </c>
      <c r="AN20" s="209">
        <f>IF(AN19="","",VLOOKUP(AN19,'【記載例】シフト記号表（勤務時間帯）'!$C$6:$L$47,10,FALSE))</f>
        <v>8</v>
      </c>
      <c r="AO20" s="182">
        <f>IF(AO19="","",VLOOKUP(AO19,'【記載例】シフト記号表（勤務時間帯）'!$C$6:$L$47,10,FALSE))</f>
        <v>8</v>
      </c>
      <c r="AP20" s="193">
        <f>IF(AP19="","",VLOOKUP(AP19,'【記載例】シフト記号表（勤務時間帯）'!$C$6:$L$47,10,FALSE))</f>
        <v>8</v>
      </c>
      <c r="AQ20" s="193">
        <f>IF(AQ19="","",VLOOKUP(AQ19,'【記載例】シフト記号表（勤務時間帯）'!$C$6:$L$47,10,FALSE))</f>
        <v>8</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8</v>
      </c>
      <c r="AU20" s="209">
        <f>IF(AU19="","",VLOOKUP(AU19,'【記載例】シフト記号表（勤務時間帯）'!$C$6:$L$47,10,FALSE))</f>
        <v>8</v>
      </c>
      <c r="AV20" s="182">
        <f>IF(AV19="","",VLOOKUP(AV19,'【記載例】シフト記号表（勤務時間帯）'!$C$6:$L$47,10,FALSE))</f>
        <v>8</v>
      </c>
      <c r="AW20" s="193">
        <f>IF(AW19="","",VLOOKUP(AW19,'【記載例】シフト記号表（勤務時間帯）'!$C$6:$L$47,10,FALSE))</f>
        <v>8</v>
      </c>
      <c r="AX20" s="193">
        <f>IF(AX19="","",VLOOKUP(AX19,'【記載例】シフト記号表（勤務時間帯）'!$C$6:$L$47,10,FALSE))</f>
        <v>8</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8</v>
      </c>
      <c r="BB20" s="209">
        <f>IF(BB19="","",VLOOKUP(BB19,'【記載例】シフト記号表（勤務時間帯）'!$C$6:$L$47,10,FALSE))</f>
        <v>8</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160</v>
      </c>
      <c r="BG20" s="253"/>
      <c r="BH20" s="262">
        <f>IF($BI$3="４週",BF20/4,IF($BI$3="暦月",(BF20/($BI$8/7)),""))</f>
        <v>40</v>
      </c>
      <c r="BI20" s="253"/>
      <c r="BJ20" s="274"/>
      <c r="BK20" s="281"/>
      <c r="BL20" s="281"/>
      <c r="BM20" s="281"/>
      <c r="BN20" s="291"/>
    </row>
    <row r="21" spans="2:66" ht="20.25" customHeight="1">
      <c r="B21" s="11">
        <f>B19+1</f>
        <v>3</v>
      </c>
      <c r="C21" s="20"/>
      <c r="D21" s="27"/>
      <c r="E21" s="33"/>
      <c r="F21" s="39"/>
      <c r="G21" s="50" t="s">
        <v>232</v>
      </c>
      <c r="H21" s="61"/>
      <c r="I21" s="68"/>
      <c r="J21" s="73"/>
      <c r="K21" s="68"/>
      <c r="L21" s="73"/>
      <c r="M21" s="82" t="s">
        <v>23</v>
      </c>
      <c r="N21" s="96"/>
      <c r="O21" s="102" t="s">
        <v>232</v>
      </c>
      <c r="P21" s="118"/>
      <c r="Q21" s="118"/>
      <c r="R21" s="61"/>
      <c r="S21" s="125" t="s">
        <v>104</v>
      </c>
      <c r="T21" s="130"/>
      <c r="U21" s="130"/>
      <c r="V21" s="130"/>
      <c r="W21" s="141"/>
      <c r="X21" s="149" t="s">
        <v>42</v>
      </c>
      <c r="Y21" s="157"/>
      <c r="Z21" s="169"/>
      <c r="AA21" s="183" t="s">
        <v>49</v>
      </c>
      <c r="AB21" s="194" t="s">
        <v>49</v>
      </c>
      <c r="AC21" s="194" t="s">
        <v>49</v>
      </c>
      <c r="AD21" s="194"/>
      <c r="AE21" s="194"/>
      <c r="AF21" s="194" t="s">
        <v>49</v>
      </c>
      <c r="AG21" s="210" t="s">
        <v>49</v>
      </c>
      <c r="AH21" s="183" t="s">
        <v>49</v>
      </c>
      <c r="AI21" s="194" t="s">
        <v>49</v>
      </c>
      <c r="AJ21" s="194" t="s">
        <v>49</v>
      </c>
      <c r="AK21" s="194"/>
      <c r="AL21" s="194"/>
      <c r="AM21" s="194" t="s">
        <v>49</v>
      </c>
      <c r="AN21" s="210" t="s">
        <v>49</v>
      </c>
      <c r="AO21" s="183" t="s">
        <v>49</v>
      </c>
      <c r="AP21" s="194" t="s">
        <v>49</v>
      </c>
      <c r="AQ21" s="194" t="s">
        <v>49</v>
      </c>
      <c r="AR21" s="194"/>
      <c r="AS21" s="194"/>
      <c r="AT21" s="194" t="s">
        <v>49</v>
      </c>
      <c r="AU21" s="210" t="s">
        <v>49</v>
      </c>
      <c r="AV21" s="183" t="s">
        <v>49</v>
      </c>
      <c r="AW21" s="194" t="s">
        <v>49</v>
      </c>
      <c r="AX21" s="194" t="s">
        <v>49</v>
      </c>
      <c r="AY21" s="194"/>
      <c r="AZ21" s="194"/>
      <c r="BA21" s="194" t="s">
        <v>49</v>
      </c>
      <c r="BB21" s="210" t="s">
        <v>49</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薬剤師</v>
      </c>
      <c r="K22" s="68"/>
      <c r="L22" s="73" t="str">
        <f>M21</f>
        <v>A</v>
      </c>
      <c r="M22" s="81"/>
      <c r="N22" s="95"/>
      <c r="O22" s="101"/>
      <c r="P22" s="117"/>
      <c r="Q22" s="117"/>
      <c r="R22" s="60"/>
      <c r="S22" s="125"/>
      <c r="T22" s="130"/>
      <c r="U22" s="130"/>
      <c r="V22" s="130"/>
      <c r="W22" s="141"/>
      <c r="X22" s="148" t="s">
        <v>108</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233</v>
      </c>
      <c r="H23" s="61"/>
      <c r="I23" s="68"/>
      <c r="J23" s="73"/>
      <c r="K23" s="68"/>
      <c r="L23" s="73"/>
      <c r="M23" s="82" t="s">
        <v>23</v>
      </c>
      <c r="N23" s="96"/>
      <c r="O23" s="102" t="s">
        <v>125</v>
      </c>
      <c r="P23" s="118"/>
      <c r="Q23" s="118"/>
      <c r="R23" s="61"/>
      <c r="S23" s="125" t="s">
        <v>57</v>
      </c>
      <c r="T23" s="130"/>
      <c r="U23" s="130"/>
      <c r="V23" s="130"/>
      <c r="W23" s="141"/>
      <c r="X23" s="149" t="s">
        <v>42</v>
      </c>
      <c r="Y23" s="157"/>
      <c r="Z23" s="169"/>
      <c r="AA23" s="183" t="s">
        <v>49</v>
      </c>
      <c r="AB23" s="194" t="s">
        <v>49</v>
      </c>
      <c r="AC23" s="194" t="s">
        <v>49</v>
      </c>
      <c r="AD23" s="194"/>
      <c r="AE23" s="194"/>
      <c r="AF23" s="194" t="s">
        <v>49</v>
      </c>
      <c r="AG23" s="210" t="s">
        <v>49</v>
      </c>
      <c r="AH23" s="183" t="s">
        <v>49</v>
      </c>
      <c r="AI23" s="194" t="s">
        <v>49</v>
      </c>
      <c r="AJ23" s="194" t="s">
        <v>49</v>
      </c>
      <c r="AK23" s="194"/>
      <c r="AL23" s="194"/>
      <c r="AM23" s="194" t="s">
        <v>49</v>
      </c>
      <c r="AN23" s="210" t="s">
        <v>49</v>
      </c>
      <c r="AO23" s="183" t="s">
        <v>49</v>
      </c>
      <c r="AP23" s="194" t="s">
        <v>49</v>
      </c>
      <c r="AQ23" s="194" t="s">
        <v>49</v>
      </c>
      <c r="AR23" s="194"/>
      <c r="AS23" s="194"/>
      <c r="AT23" s="194" t="s">
        <v>49</v>
      </c>
      <c r="AU23" s="210" t="s">
        <v>49</v>
      </c>
      <c r="AV23" s="183" t="s">
        <v>49</v>
      </c>
      <c r="AW23" s="194" t="s">
        <v>49</v>
      </c>
      <c r="AX23" s="194" t="s">
        <v>49</v>
      </c>
      <c r="AY23" s="194"/>
      <c r="AZ23" s="194"/>
      <c r="BA23" s="194" t="s">
        <v>49</v>
      </c>
      <c r="BB23" s="210" t="s">
        <v>49</v>
      </c>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t="str">
        <f>G23</f>
        <v>支援相談員</v>
      </c>
      <c r="K24" s="68"/>
      <c r="L24" s="73" t="str">
        <f>M23</f>
        <v>A</v>
      </c>
      <c r="M24" s="81"/>
      <c r="N24" s="95"/>
      <c r="O24" s="101"/>
      <c r="P24" s="117"/>
      <c r="Q24" s="117"/>
      <c r="R24" s="60"/>
      <c r="S24" s="125"/>
      <c r="T24" s="130"/>
      <c r="U24" s="130"/>
      <c r="V24" s="130"/>
      <c r="W24" s="141"/>
      <c r="X24" s="148" t="s">
        <v>108</v>
      </c>
      <c r="Y24" s="156"/>
      <c r="Z24" s="168"/>
      <c r="AA24" s="182">
        <f>IF(AA23="","",VLOOKUP(AA23,'【記載例】シフト記号表（勤務時間帯）'!$C$6:$L$47,10,FALSE))</f>
        <v>8</v>
      </c>
      <c r="AB24" s="193">
        <f>IF(AB23="","",VLOOKUP(AB23,'【記載例】シフト記号表（勤務時間帯）'!$C$6:$L$47,10,FALSE))</f>
        <v>8</v>
      </c>
      <c r="AC24" s="193">
        <f>IF(AC23="","",VLOOKUP(AC23,'【記載例】シフト記号表（勤務時間帯）'!$C$6:$L$47,10,FALSE))</f>
        <v>8</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8</v>
      </c>
      <c r="AG24" s="209">
        <f>IF(AG23="","",VLOOKUP(AG23,'【記載例】シフト記号表（勤務時間帯）'!$C$6:$L$47,10,FALSE))</f>
        <v>8</v>
      </c>
      <c r="AH24" s="182">
        <f>IF(AH23="","",VLOOKUP(AH23,'【記載例】シフト記号表（勤務時間帯）'!$C$6:$L$47,10,FALSE))</f>
        <v>8</v>
      </c>
      <c r="AI24" s="193">
        <f>IF(AI23="","",VLOOKUP(AI23,'【記載例】シフト記号表（勤務時間帯）'!$C$6:$L$47,10,FALSE))</f>
        <v>8</v>
      </c>
      <c r="AJ24" s="193">
        <f>IF(AJ23="","",VLOOKUP(AJ23,'【記載例】シフト記号表（勤務時間帯）'!$C$6:$L$47,10,FALSE))</f>
        <v>8</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8</v>
      </c>
      <c r="AN24" s="209">
        <f>IF(AN23="","",VLOOKUP(AN23,'【記載例】シフト記号表（勤務時間帯）'!$C$6:$L$47,10,FALSE))</f>
        <v>8</v>
      </c>
      <c r="AO24" s="182">
        <f>IF(AO23="","",VLOOKUP(AO23,'【記載例】シフト記号表（勤務時間帯）'!$C$6:$L$47,10,FALSE))</f>
        <v>8</v>
      </c>
      <c r="AP24" s="193">
        <f>IF(AP23="","",VLOOKUP(AP23,'【記載例】シフト記号表（勤務時間帯）'!$C$6:$L$47,10,FALSE))</f>
        <v>8</v>
      </c>
      <c r="AQ24" s="193">
        <f>IF(AQ23="","",VLOOKUP(AQ23,'【記載例】シフト記号表（勤務時間帯）'!$C$6:$L$47,10,FALSE))</f>
        <v>8</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8</v>
      </c>
      <c r="AU24" s="209">
        <f>IF(AU23="","",VLOOKUP(AU23,'【記載例】シフト記号表（勤務時間帯）'!$C$6:$L$47,10,FALSE))</f>
        <v>8</v>
      </c>
      <c r="AV24" s="182">
        <f>IF(AV23="","",VLOOKUP(AV23,'【記載例】シフト記号表（勤務時間帯）'!$C$6:$L$47,10,FALSE))</f>
        <v>8</v>
      </c>
      <c r="AW24" s="193">
        <f>IF(AW23="","",VLOOKUP(AW23,'【記載例】シフト記号表（勤務時間帯）'!$C$6:$L$47,10,FALSE))</f>
        <v>8</v>
      </c>
      <c r="AX24" s="193">
        <f>IF(AX23="","",VLOOKUP(AX23,'【記載例】シフト記号表（勤務時間帯）'!$C$6:$L$47,10,FALSE))</f>
        <v>8</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8</v>
      </c>
      <c r="BB24" s="209">
        <f>IF(BB23="","",VLOOKUP(BB23,'【記載例】シフト記号表（勤務時間帯）'!$C$6:$L$47,10,FALSE))</f>
        <v>8</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160</v>
      </c>
      <c r="BG24" s="253"/>
      <c r="BH24" s="262">
        <f>IF($BI$3="４週",BF24/4,IF($BI$3="暦月",(BF24/($BI$8/7)),""))</f>
        <v>40</v>
      </c>
      <c r="BI24" s="253"/>
      <c r="BJ24" s="274"/>
      <c r="BK24" s="281"/>
      <c r="BL24" s="281"/>
      <c r="BM24" s="281"/>
      <c r="BN24" s="291"/>
    </row>
    <row r="25" spans="2:66" ht="20.25" customHeight="1">
      <c r="B25" s="11">
        <f>B23+1</f>
        <v>5</v>
      </c>
      <c r="C25" s="20"/>
      <c r="D25" s="27"/>
      <c r="E25" s="33"/>
      <c r="F25" s="39"/>
      <c r="G25" s="50" t="s">
        <v>142</v>
      </c>
      <c r="H25" s="61"/>
      <c r="I25" s="68"/>
      <c r="J25" s="73"/>
      <c r="K25" s="68"/>
      <c r="L25" s="73"/>
      <c r="M25" s="82" t="s">
        <v>23</v>
      </c>
      <c r="N25" s="96"/>
      <c r="O25" s="102" t="s">
        <v>142</v>
      </c>
      <c r="P25" s="118"/>
      <c r="Q25" s="118"/>
      <c r="R25" s="61"/>
      <c r="S25" s="125" t="s">
        <v>176</v>
      </c>
      <c r="T25" s="130"/>
      <c r="U25" s="130"/>
      <c r="V25" s="130"/>
      <c r="W25" s="141"/>
      <c r="X25" s="149" t="s">
        <v>42</v>
      </c>
      <c r="Y25" s="157"/>
      <c r="Z25" s="169"/>
      <c r="AA25" s="183" t="s">
        <v>49</v>
      </c>
      <c r="AB25" s="194" t="s">
        <v>49</v>
      </c>
      <c r="AC25" s="194"/>
      <c r="AD25" s="194"/>
      <c r="AE25" s="194" t="s">
        <v>49</v>
      </c>
      <c r="AF25" s="194" t="s">
        <v>49</v>
      </c>
      <c r="AG25" s="210" t="s">
        <v>49</v>
      </c>
      <c r="AH25" s="183" t="s">
        <v>49</v>
      </c>
      <c r="AI25" s="194" t="s">
        <v>49</v>
      </c>
      <c r="AJ25" s="194"/>
      <c r="AK25" s="194"/>
      <c r="AL25" s="194" t="s">
        <v>49</v>
      </c>
      <c r="AM25" s="194" t="s">
        <v>49</v>
      </c>
      <c r="AN25" s="210" t="s">
        <v>49</v>
      </c>
      <c r="AO25" s="183" t="s">
        <v>49</v>
      </c>
      <c r="AP25" s="194" t="s">
        <v>49</v>
      </c>
      <c r="AQ25" s="194"/>
      <c r="AR25" s="194"/>
      <c r="AS25" s="194" t="s">
        <v>49</v>
      </c>
      <c r="AT25" s="194" t="s">
        <v>49</v>
      </c>
      <c r="AU25" s="210" t="s">
        <v>49</v>
      </c>
      <c r="AV25" s="183" t="s">
        <v>49</v>
      </c>
      <c r="AW25" s="194" t="s">
        <v>49</v>
      </c>
      <c r="AX25" s="194"/>
      <c r="AY25" s="194"/>
      <c r="AZ25" s="194" t="s">
        <v>49</v>
      </c>
      <c r="BA25" s="194" t="s">
        <v>49</v>
      </c>
      <c r="BB25" s="210" t="s">
        <v>49</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理学療法士</v>
      </c>
      <c r="K26" s="68"/>
      <c r="L26" s="73" t="str">
        <f>M25</f>
        <v>A</v>
      </c>
      <c r="M26" s="81"/>
      <c r="N26" s="95"/>
      <c r="O26" s="101"/>
      <c r="P26" s="117"/>
      <c r="Q26" s="117"/>
      <c r="R26" s="60"/>
      <c r="S26" s="125"/>
      <c r="T26" s="130"/>
      <c r="U26" s="130"/>
      <c r="V26" s="130"/>
      <c r="W26" s="141"/>
      <c r="X26" s="150" t="s">
        <v>108</v>
      </c>
      <c r="Y26" s="158"/>
      <c r="Z26" s="170"/>
      <c r="AA26" s="182">
        <f>IF(AA25="","",VLOOKUP(AA25,'【記載例】シフト記号表（勤務時間帯）'!$C$6:$L$47,10,FALSE))</f>
        <v>8</v>
      </c>
      <c r="AB26" s="193">
        <f>IF(AB25="","",VLOOKUP(AB25,'【記載例】シフト記号表（勤務時間帯）'!$C$6:$L$47,10,FALSE))</f>
        <v>8</v>
      </c>
      <c r="AC26" s="193" t="str">
        <f>IF(AC25="","",VLOOKUP(AC25,'【記載例】シフト記号表（勤務時間帯）'!$C$6:$L$47,10,FALSE))</f>
        <v/>
      </c>
      <c r="AD26" s="193" t="str">
        <f>IF(AD25="","",VLOOKUP(AD25,'【記載例】シフト記号表（勤務時間帯）'!$C$6:$L$47,10,FALSE))</f>
        <v/>
      </c>
      <c r="AE26" s="193">
        <f>IF(AE25="","",VLOOKUP(AE25,'【記載例】シフト記号表（勤務時間帯）'!$C$6:$L$47,10,FALSE))</f>
        <v>8</v>
      </c>
      <c r="AF26" s="193">
        <f>IF(AF25="","",VLOOKUP(AF25,'【記載例】シフト記号表（勤務時間帯）'!$C$6:$L$47,10,FALSE))</f>
        <v>8</v>
      </c>
      <c r="AG26" s="209">
        <f>IF(AG25="","",VLOOKUP(AG25,'【記載例】シフト記号表（勤務時間帯）'!$C$6:$L$47,10,FALSE))</f>
        <v>8</v>
      </c>
      <c r="AH26" s="182">
        <f>IF(AH25="","",VLOOKUP(AH25,'【記載例】シフト記号表（勤務時間帯）'!$C$6:$L$47,10,FALSE))</f>
        <v>8</v>
      </c>
      <c r="AI26" s="193">
        <f>IF(AI25="","",VLOOKUP(AI25,'【記載例】シフト記号表（勤務時間帯）'!$C$6:$L$47,10,FALSE))</f>
        <v>8</v>
      </c>
      <c r="AJ26" s="193" t="str">
        <f>IF(AJ25="","",VLOOKUP(AJ25,'【記載例】シフト記号表（勤務時間帯）'!$C$6:$L$47,10,FALSE))</f>
        <v/>
      </c>
      <c r="AK26" s="193" t="str">
        <f>IF(AK25="","",VLOOKUP(AK25,'【記載例】シフト記号表（勤務時間帯）'!$C$6:$L$47,10,FALSE))</f>
        <v/>
      </c>
      <c r="AL26" s="193">
        <f>IF(AL25="","",VLOOKUP(AL25,'【記載例】シフト記号表（勤務時間帯）'!$C$6:$L$47,10,FALSE))</f>
        <v>8</v>
      </c>
      <c r="AM26" s="193">
        <f>IF(AM25="","",VLOOKUP(AM25,'【記載例】シフト記号表（勤務時間帯）'!$C$6:$L$47,10,FALSE))</f>
        <v>8</v>
      </c>
      <c r="AN26" s="209">
        <f>IF(AN25="","",VLOOKUP(AN25,'【記載例】シフト記号表（勤務時間帯）'!$C$6:$L$47,10,FALSE))</f>
        <v>8</v>
      </c>
      <c r="AO26" s="182">
        <f>IF(AO25="","",VLOOKUP(AO25,'【記載例】シフト記号表（勤務時間帯）'!$C$6:$L$47,10,FALSE))</f>
        <v>8</v>
      </c>
      <c r="AP26" s="193">
        <f>IF(AP25="","",VLOOKUP(AP25,'【記載例】シフト記号表（勤務時間帯）'!$C$6:$L$47,10,FALSE))</f>
        <v>8</v>
      </c>
      <c r="AQ26" s="193" t="str">
        <f>IF(AQ25="","",VLOOKUP(AQ25,'【記載例】シフト記号表（勤務時間帯）'!$C$6:$L$47,10,FALSE))</f>
        <v/>
      </c>
      <c r="AR26" s="193" t="str">
        <f>IF(AR25="","",VLOOKUP(AR25,'【記載例】シフト記号表（勤務時間帯）'!$C$6:$L$47,10,FALSE))</f>
        <v/>
      </c>
      <c r="AS26" s="193">
        <f>IF(AS25="","",VLOOKUP(AS25,'【記載例】シフト記号表（勤務時間帯）'!$C$6:$L$47,10,FALSE))</f>
        <v>8</v>
      </c>
      <c r="AT26" s="193">
        <f>IF(AT25="","",VLOOKUP(AT25,'【記載例】シフト記号表（勤務時間帯）'!$C$6:$L$47,10,FALSE))</f>
        <v>8</v>
      </c>
      <c r="AU26" s="209">
        <f>IF(AU25="","",VLOOKUP(AU25,'【記載例】シフト記号表（勤務時間帯）'!$C$6:$L$47,10,FALSE))</f>
        <v>8</v>
      </c>
      <c r="AV26" s="182">
        <f>IF(AV25="","",VLOOKUP(AV25,'【記載例】シフト記号表（勤務時間帯）'!$C$6:$L$47,10,FALSE))</f>
        <v>8</v>
      </c>
      <c r="AW26" s="193">
        <f>IF(AW25="","",VLOOKUP(AW25,'【記載例】シフト記号表（勤務時間帯）'!$C$6:$L$47,10,FALSE))</f>
        <v>8</v>
      </c>
      <c r="AX26" s="193" t="str">
        <f>IF(AX25="","",VLOOKUP(AX25,'【記載例】シフト記号表（勤務時間帯）'!$C$6:$L$47,10,FALSE))</f>
        <v/>
      </c>
      <c r="AY26" s="193" t="str">
        <f>IF(AY25="","",VLOOKUP(AY25,'【記載例】シフト記号表（勤務時間帯）'!$C$6:$L$47,10,FALSE))</f>
        <v/>
      </c>
      <c r="AZ26" s="193">
        <f>IF(AZ25="","",VLOOKUP(AZ25,'【記載例】シフト記号表（勤務時間帯）'!$C$6:$L$47,10,FALSE))</f>
        <v>8</v>
      </c>
      <c r="BA26" s="193">
        <f>IF(BA25="","",VLOOKUP(BA25,'【記載例】シフト記号表（勤務時間帯）'!$C$6:$L$47,10,FALSE))</f>
        <v>8</v>
      </c>
      <c r="BB26" s="209">
        <f>IF(BB25="","",VLOOKUP(BB25,'【記載例】シフト記号表（勤務時間帯）'!$C$6:$L$47,10,FALSE))</f>
        <v>8</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160</v>
      </c>
      <c r="BG26" s="253"/>
      <c r="BH26" s="262">
        <f>IF($BI$3="４週",BF26/4,IF($BI$3="暦月",(BF26/($BI$8/7)),""))</f>
        <v>40</v>
      </c>
      <c r="BI26" s="253"/>
      <c r="BJ26" s="274"/>
      <c r="BK26" s="281"/>
      <c r="BL26" s="281"/>
      <c r="BM26" s="281"/>
      <c r="BN26" s="291"/>
    </row>
    <row r="27" spans="2:66" ht="20.25" customHeight="1">
      <c r="B27" s="11">
        <f>B25+1</f>
        <v>6</v>
      </c>
      <c r="C27" s="20"/>
      <c r="D27" s="27"/>
      <c r="E27" s="33"/>
      <c r="F27" s="39"/>
      <c r="G27" s="50" t="s">
        <v>101</v>
      </c>
      <c r="H27" s="61"/>
      <c r="I27" s="68"/>
      <c r="J27" s="73"/>
      <c r="K27" s="68"/>
      <c r="L27" s="73"/>
      <c r="M27" s="82" t="s">
        <v>23</v>
      </c>
      <c r="N27" s="96"/>
      <c r="O27" s="102" t="s">
        <v>101</v>
      </c>
      <c r="P27" s="118"/>
      <c r="Q27" s="118"/>
      <c r="R27" s="61"/>
      <c r="S27" s="125" t="s">
        <v>242</v>
      </c>
      <c r="T27" s="130"/>
      <c r="U27" s="130"/>
      <c r="V27" s="130"/>
      <c r="W27" s="141"/>
      <c r="X27" s="151" t="s">
        <v>42</v>
      </c>
      <c r="Y27" s="159"/>
      <c r="Z27" s="171"/>
      <c r="AA27" s="183" t="s">
        <v>49</v>
      </c>
      <c r="AB27" s="194" t="s">
        <v>49</v>
      </c>
      <c r="AC27" s="194"/>
      <c r="AD27" s="194"/>
      <c r="AE27" s="194" t="s">
        <v>49</v>
      </c>
      <c r="AF27" s="194" t="s">
        <v>49</v>
      </c>
      <c r="AG27" s="210" t="s">
        <v>49</v>
      </c>
      <c r="AH27" s="183" t="s">
        <v>49</v>
      </c>
      <c r="AI27" s="194" t="s">
        <v>49</v>
      </c>
      <c r="AJ27" s="194"/>
      <c r="AK27" s="194"/>
      <c r="AL27" s="194" t="s">
        <v>49</v>
      </c>
      <c r="AM27" s="194" t="s">
        <v>49</v>
      </c>
      <c r="AN27" s="210" t="s">
        <v>49</v>
      </c>
      <c r="AO27" s="183" t="s">
        <v>49</v>
      </c>
      <c r="AP27" s="194" t="s">
        <v>49</v>
      </c>
      <c r="AQ27" s="194"/>
      <c r="AR27" s="194"/>
      <c r="AS27" s="194" t="s">
        <v>49</v>
      </c>
      <c r="AT27" s="194" t="s">
        <v>49</v>
      </c>
      <c r="AU27" s="210" t="s">
        <v>49</v>
      </c>
      <c r="AV27" s="183" t="s">
        <v>49</v>
      </c>
      <c r="AW27" s="194" t="s">
        <v>49</v>
      </c>
      <c r="AX27" s="194"/>
      <c r="AY27" s="194"/>
      <c r="AZ27" s="194" t="s">
        <v>49</v>
      </c>
      <c r="BA27" s="194" t="s">
        <v>49</v>
      </c>
      <c r="BB27" s="210" t="s">
        <v>49</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108</v>
      </c>
      <c r="Y28" s="156"/>
      <c r="Z28" s="168"/>
      <c r="AA28" s="182">
        <f>IF(AA27="","",VLOOKUP(AA27,'【記載例】シフト記号表（勤務時間帯）'!$C$6:$L$47,10,FALSE))</f>
        <v>8</v>
      </c>
      <c r="AB28" s="193">
        <f>IF(AB27="","",VLOOKUP(AB27,'【記載例】シフト記号表（勤務時間帯）'!$C$6:$L$47,10,FALSE))</f>
        <v>8</v>
      </c>
      <c r="AC28" s="193" t="str">
        <f>IF(AC27="","",VLOOKUP(AC27,'【記載例】シフト記号表（勤務時間帯）'!$C$6:$L$47,10,FALSE))</f>
        <v/>
      </c>
      <c r="AD28" s="193" t="str">
        <f>IF(AD27="","",VLOOKUP(AD27,'【記載例】シフト記号表（勤務時間帯）'!$C$6:$L$47,10,FALSE))</f>
        <v/>
      </c>
      <c r="AE28" s="193">
        <f>IF(AE27="","",VLOOKUP(AE27,'【記載例】シフト記号表（勤務時間帯）'!$C$6:$L$47,10,FALSE))</f>
        <v>8</v>
      </c>
      <c r="AF28" s="193">
        <f>IF(AF27="","",VLOOKUP(AF27,'【記載例】シフト記号表（勤務時間帯）'!$C$6:$L$47,10,FALSE))</f>
        <v>8</v>
      </c>
      <c r="AG28" s="209">
        <f>IF(AG27="","",VLOOKUP(AG27,'【記載例】シフト記号表（勤務時間帯）'!$C$6:$L$47,10,FALSE))</f>
        <v>8</v>
      </c>
      <c r="AH28" s="182">
        <f>IF(AH27="","",VLOOKUP(AH27,'【記載例】シフト記号表（勤務時間帯）'!$C$6:$L$47,10,FALSE))</f>
        <v>8</v>
      </c>
      <c r="AI28" s="193">
        <f>IF(AI27="","",VLOOKUP(AI27,'【記載例】シフト記号表（勤務時間帯）'!$C$6:$L$47,10,FALSE))</f>
        <v>8</v>
      </c>
      <c r="AJ28" s="193" t="str">
        <f>IF(AJ27="","",VLOOKUP(AJ27,'【記載例】シフト記号表（勤務時間帯）'!$C$6:$L$47,10,FALSE))</f>
        <v/>
      </c>
      <c r="AK28" s="193" t="str">
        <f>IF(AK27="","",VLOOKUP(AK27,'【記載例】シフト記号表（勤務時間帯）'!$C$6:$L$47,10,FALSE))</f>
        <v/>
      </c>
      <c r="AL28" s="193">
        <f>IF(AL27="","",VLOOKUP(AL27,'【記載例】シフト記号表（勤務時間帯）'!$C$6:$L$47,10,FALSE))</f>
        <v>8</v>
      </c>
      <c r="AM28" s="193">
        <f>IF(AM27="","",VLOOKUP(AM27,'【記載例】シフト記号表（勤務時間帯）'!$C$6:$L$47,10,FALSE))</f>
        <v>8</v>
      </c>
      <c r="AN28" s="209">
        <f>IF(AN27="","",VLOOKUP(AN27,'【記載例】シフト記号表（勤務時間帯）'!$C$6:$L$47,10,FALSE))</f>
        <v>8</v>
      </c>
      <c r="AO28" s="182">
        <f>IF(AO27="","",VLOOKUP(AO27,'【記載例】シフト記号表（勤務時間帯）'!$C$6:$L$47,10,FALSE))</f>
        <v>8</v>
      </c>
      <c r="AP28" s="193">
        <f>IF(AP27="","",VLOOKUP(AP27,'【記載例】シフト記号表（勤務時間帯）'!$C$6:$L$47,10,FALSE))</f>
        <v>8</v>
      </c>
      <c r="AQ28" s="193" t="str">
        <f>IF(AQ27="","",VLOOKUP(AQ27,'【記載例】シフト記号表（勤務時間帯）'!$C$6:$L$47,10,FALSE))</f>
        <v/>
      </c>
      <c r="AR28" s="193" t="str">
        <f>IF(AR27="","",VLOOKUP(AR27,'【記載例】シフト記号表（勤務時間帯）'!$C$6:$L$47,10,FALSE))</f>
        <v/>
      </c>
      <c r="AS28" s="193">
        <f>IF(AS27="","",VLOOKUP(AS27,'【記載例】シフト記号表（勤務時間帯）'!$C$6:$L$47,10,FALSE))</f>
        <v>8</v>
      </c>
      <c r="AT28" s="193">
        <f>IF(AT27="","",VLOOKUP(AT27,'【記載例】シフト記号表（勤務時間帯）'!$C$6:$L$47,10,FALSE))</f>
        <v>8</v>
      </c>
      <c r="AU28" s="209">
        <f>IF(AU27="","",VLOOKUP(AU27,'【記載例】シフト記号表（勤務時間帯）'!$C$6:$L$47,10,FALSE))</f>
        <v>8</v>
      </c>
      <c r="AV28" s="182">
        <f>IF(AV27="","",VLOOKUP(AV27,'【記載例】シフト記号表（勤務時間帯）'!$C$6:$L$47,10,FALSE))</f>
        <v>8</v>
      </c>
      <c r="AW28" s="193">
        <f>IF(AW27="","",VLOOKUP(AW27,'【記載例】シフト記号表（勤務時間帯）'!$C$6:$L$47,10,FALSE))</f>
        <v>8</v>
      </c>
      <c r="AX28" s="193" t="str">
        <f>IF(AX27="","",VLOOKUP(AX27,'【記載例】シフト記号表（勤務時間帯）'!$C$6:$L$47,10,FALSE))</f>
        <v/>
      </c>
      <c r="AY28" s="193" t="str">
        <f>IF(AY27="","",VLOOKUP(AY27,'【記載例】シフト記号表（勤務時間帯）'!$C$6:$L$47,10,FALSE))</f>
        <v/>
      </c>
      <c r="AZ28" s="193">
        <f>IF(AZ27="","",VLOOKUP(AZ27,'【記載例】シフト記号表（勤務時間帯）'!$C$6:$L$47,10,FALSE))</f>
        <v>8</v>
      </c>
      <c r="BA28" s="193">
        <f>IF(BA27="","",VLOOKUP(BA27,'【記載例】シフト記号表（勤務時間帯）'!$C$6:$L$47,10,FALSE))</f>
        <v>8</v>
      </c>
      <c r="BB28" s="209">
        <f>IF(BB27="","",VLOOKUP(BB27,'【記載例】シフト記号表（勤務時間帯）'!$C$6:$L$47,10,FALSE))</f>
        <v>8</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136</v>
      </c>
      <c r="H29" s="61"/>
      <c r="I29" s="68"/>
      <c r="J29" s="73"/>
      <c r="K29" s="68"/>
      <c r="L29" s="73"/>
      <c r="M29" s="82" t="s">
        <v>23</v>
      </c>
      <c r="N29" s="96"/>
      <c r="O29" s="102" t="s">
        <v>140</v>
      </c>
      <c r="P29" s="118"/>
      <c r="Q29" s="118"/>
      <c r="R29" s="61"/>
      <c r="S29" s="125" t="s">
        <v>243</v>
      </c>
      <c r="T29" s="130"/>
      <c r="U29" s="130"/>
      <c r="V29" s="130"/>
      <c r="W29" s="141"/>
      <c r="X29" s="149" t="s">
        <v>42</v>
      </c>
      <c r="Y29" s="157"/>
      <c r="Z29" s="169"/>
      <c r="AA29" s="183" t="s">
        <v>49</v>
      </c>
      <c r="AB29" s="194" t="s">
        <v>49</v>
      </c>
      <c r="AC29" s="194" t="s">
        <v>49</v>
      </c>
      <c r="AD29" s="194"/>
      <c r="AE29" s="194"/>
      <c r="AF29" s="194" t="s">
        <v>49</v>
      </c>
      <c r="AG29" s="210" t="s">
        <v>49</v>
      </c>
      <c r="AH29" s="183" t="s">
        <v>49</v>
      </c>
      <c r="AI29" s="194" t="s">
        <v>49</v>
      </c>
      <c r="AJ29" s="194" t="s">
        <v>49</v>
      </c>
      <c r="AK29" s="194"/>
      <c r="AL29" s="194"/>
      <c r="AM29" s="194" t="s">
        <v>49</v>
      </c>
      <c r="AN29" s="210" t="s">
        <v>49</v>
      </c>
      <c r="AO29" s="183" t="s">
        <v>49</v>
      </c>
      <c r="AP29" s="194" t="s">
        <v>49</v>
      </c>
      <c r="AQ29" s="194" t="s">
        <v>49</v>
      </c>
      <c r="AR29" s="194"/>
      <c r="AS29" s="194"/>
      <c r="AT29" s="194" t="s">
        <v>49</v>
      </c>
      <c r="AU29" s="210" t="s">
        <v>49</v>
      </c>
      <c r="AV29" s="183" t="s">
        <v>49</v>
      </c>
      <c r="AW29" s="194" t="s">
        <v>49</v>
      </c>
      <c r="AX29" s="194" t="s">
        <v>49</v>
      </c>
      <c r="AY29" s="194"/>
      <c r="AZ29" s="194"/>
      <c r="BA29" s="194" t="s">
        <v>49</v>
      </c>
      <c r="BB29" s="210" t="s">
        <v>49</v>
      </c>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t="str">
        <f>G29</f>
        <v>看護職員</v>
      </c>
      <c r="K30" s="68"/>
      <c r="L30" s="73" t="str">
        <f>M29</f>
        <v>A</v>
      </c>
      <c r="M30" s="81"/>
      <c r="N30" s="95"/>
      <c r="O30" s="101"/>
      <c r="P30" s="117"/>
      <c r="Q30" s="117"/>
      <c r="R30" s="60"/>
      <c r="S30" s="125"/>
      <c r="T30" s="130"/>
      <c r="U30" s="130"/>
      <c r="V30" s="130"/>
      <c r="W30" s="141"/>
      <c r="X30" s="148" t="s">
        <v>108</v>
      </c>
      <c r="Y30" s="156"/>
      <c r="Z30" s="168"/>
      <c r="AA30" s="182">
        <f>IF(AA29="","",VLOOKUP(AA29,'【記載例】シフト記号表（勤務時間帯）'!$C$6:$L$47,10,FALSE))</f>
        <v>8</v>
      </c>
      <c r="AB30" s="193">
        <f>IF(AB29="","",VLOOKUP(AB29,'【記載例】シフト記号表（勤務時間帯）'!$C$6:$L$47,10,FALSE))</f>
        <v>8</v>
      </c>
      <c r="AC30" s="193">
        <f>IF(AC29="","",VLOOKUP(AC29,'【記載例】シフト記号表（勤務時間帯）'!$C$6:$L$47,10,FALSE))</f>
        <v>8</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8</v>
      </c>
      <c r="AG30" s="209">
        <f>IF(AG29="","",VLOOKUP(AG29,'【記載例】シフト記号表（勤務時間帯）'!$C$6:$L$47,10,FALSE))</f>
        <v>8</v>
      </c>
      <c r="AH30" s="182">
        <f>IF(AH29="","",VLOOKUP(AH29,'【記載例】シフト記号表（勤務時間帯）'!$C$6:$L$47,10,FALSE))</f>
        <v>8</v>
      </c>
      <c r="AI30" s="193">
        <f>IF(AI29="","",VLOOKUP(AI29,'【記載例】シフト記号表（勤務時間帯）'!$C$6:$L$47,10,FALSE))</f>
        <v>8</v>
      </c>
      <c r="AJ30" s="193">
        <f>IF(AJ29="","",VLOOKUP(AJ29,'【記載例】シフト記号表（勤務時間帯）'!$C$6:$L$47,10,FALSE))</f>
        <v>8</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8</v>
      </c>
      <c r="AN30" s="209">
        <f>IF(AN29="","",VLOOKUP(AN29,'【記載例】シフト記号表（勤務時間帯）'!$C$6:$L$47,10,FALSE))</f>
        <v>8</v>
      </c>
      <c r="AO30" s="182">
        <f>IF(AO29="","",VLOOKUP(AO29,'【記載例】シフト記号表（勤務時間帯）'!$C$6:$L$47,10,FALSE))</f>
        <v>8</v>
      </c>
      <c r="AP30" s="193">
        <f>IF(AP29="","",VLOOKUP(AP29,'【記載例】シフト記号表（勤務時間帯）'!$C$6:$L$47,10,FALSE))</f>
        <v>8</v>
      </c>
      <c r="AQ30" s="193">
        <f>IF(AQ29="","",VLOOKUP(AQ29,'【記載例】シフト記号表（勤務時間帯）'!$C$6:$L$47,10,FALSE))</f>
        <v>8</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8</v>
      </c>
      <c r="AU30" s="209">
        <f>IF(AU29="","",VLOOKUP(AU29,'【記載例】シフト記号表（勤務時間帯）'!$C$6:$L$47,10,FALSE))</f>
        <v>8</v>
      </c>
      <c r="AV30" s="182">
        <f>IF(AV29="","",VLOOKUP(AV29,'【記載例】シフト記号表（勤務時間帯）'!$C$6:$L$47,10,FALSE))</f>
        <v>8</v>
      </c>
      <c r="AW30" s="193">
        <f>IF(AW29="","",VLOOKUP(AW29,'【記載例】シフト記号表（勤務時間帯）'!$C$6:$L$47,10,FALSE))</f>
        <v>8</v>
      </c>
      <c r="AX30" s="193">
        <f>IF(AX29="","",VLOOKUP(AX29,'【記載例】シフト記号表（勤務時間帯）'!$C$6:$L$47,10,FALSE))</f>
        <v>8</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8</v>
      </c>
      <c r="BB30" s="209">
        <f>IF(BB29="","",VLOOKUP(BB29,'【記載例】シフト記号表（勤務時間帯）'!$C$6:$L$47,10,FALSE))</f>
        <v>8</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160</v>
      </c>
      <c r="BG30" s="253"/>
      <c r="BH30" s="262">
        <f>IF($BI$3="４週",BF30/4,IF($BI$3="暦月",(BF30/($BI$8/7)),""))</f>
        <v>40</v>
      </c>
      <c r="BI30" s="253"/>
      <c r="BJ30" s="274"/>
      <c r="BK30" s="281"/>
      <c r="BL30" s="281"/>
      <c r="BM30" s="281"/>
      <c r="BN30" s="291"/>
    </row>
    <row r="31" spans="2:66" ht="20.25" customHeight="1">
      <c r="B31" s="11">
        <f>B29+1</f>
        <v>8</v>
      </c>
      <c r="C31" s="20"/>
      <c r="D31" s="27"/>
      <c r="E31" s="33"/>
      <c r="F31" s="39"/>
      <c r="G31" s="50" t="s">
        <v>136</v>
      </c>
      <c r="H31" s="61"/>
      <c r="I31" s="68"/>
      <c r="J31" s="73"/>
      <c r="K31" s="68"/>
      <c r="L31" s="73"/>
      <c r="M31" s="82" t="s">
        <v>23</v>
      </c>
      <c r="N31" s="96"/>
      <c r="O31" s="102" t="s">
        <v>140</v>
      </c>
      <c r="P31" s="118"/>
      <c r="Q31" s="118"/>
      <c r="R31" s="61"/>
      <c r="S31" s="125" t="s">
        <v>98</v>
      </c>
      <c r="T31" s="130"/>
      <c r="U31" s="130"/>
      <c r="V31" s="130"/>
      <c r="W31" s="141"/>
      <c r="X31" s="149" t="s">
        <v>42</v>
      </c>
      <c r="Y31" s="157"/>
      <c r="Z31" s="169"/>
      <c r="AA31" s="183"/>
      <c r="AB31" s="194"/>
      <c r="AC31" s="194" t="s">
        <v>49</v>
      </c>
      <c r="AD31" s="194" t="s">
        <v>49</v>
      </c>
      <c r="AE31" s="194" t="s">
        <v>49</v>
      </c>
      <c r="AF31" s="194" t="s">
        <v>49</v>
      </c>
      <c r="AG31" s="210" t="s">
        <v>49</v>
      </c>
      <c r="AH31" s="183"/>
      <c r="AI31" s="194"/>
      <c r="AJ31" s="194" t="s">
        <v>49</v>
      </c>
      <c r="AK31" s="194" t="s">
        <v>49</v>
      </c>
      <c r="AL31" s="194" t="s">
        <v>49</v>
      </c>
      <c r="AM31" s="194" t="s">
        <v>49</v>
      </c>
      <c r="AN31" s="210" t="s">
        <v>49</v>
      </c>
      <c r="AO31" s="183"/>
      <c r="AP31" s="194"/>
      <c r="AQ31" s="194" t="s">
        <v>49</v>
      </c>
      <c r="AR31" s="194" t="s">
        <v>49</v>
      </c>
      <c r="AS31" s="194" t="s">
        <v>49</v>
      </c>
      <c r="AT31" s="194" t="s">
        <v>49</v>
      </c>
      <c r="AU31" s="210" t="s">
        <v>49</v>
      </c>
      <c r="AV31" s="183"/>
      <c r="AW31" s="194"/>
      <c r="AX31" s="194" t="s">
        <v>49</v>
      </c>
      <c r="AY31" s="194" t="s">
        <v>49</v>
      </c>
      <c r="AZ31" s="194" t="s">
        <v>49</v>
      </c>
      <c r="BA31" s="194" t="s">
        <v>49</v>
      </c>
      <c r="BB31" s="210" t="s">
        <v>49</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108</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136</v>
      </c>
      <c r="H33" s="61"/>
      <c r="I33" s="68"/>
      <c r="J33" s="73"/>
      <c r="K33" s="68"/>
      <c r="L33" s="73"/>
      <c r="M33" s="82" t="s">
        <v>20</v>
      </c>
      <c r="N33" s="96"/>
      <c r="O33" s="102" t="s">
        <v>140</v>
      </c>
      <c r="P33" s="118"/>
      <c r="Q33" s="118"/>
      <c r="R33" s="61"/>
      <c r="S33" s="125" t="s">
        <v>244</v>
      </c>
      <c r="T33" s="130"/>
      <c r="U33" s="130"/>
      <c r="V33" s="130"/>
      <c r="W33" s="141"/>
      <c r="X33" s="149" t="s">
        <v>42</v>
      </c>
      <c r="Y33" s="157"/>
      <c r="Z33" s="169"/>
      <c r="AA33" s="183" t="s">
        <v>49</v>
      </c>
      <c r="AB33" s="194" t="s">
        <v>49</v>
      </c>
      <c r="AC33" s="194"/>
      <c r="AD33" s="194" t="s">
        <v>49</v>
      </c>
      <c r="AE33" s="194" t="s">
        <v>49</v>
      </c>
      <c r="AF33" s="194"/>
      <c r="AG33" s="210"/>
      <c r="AH33" s="183" t="s">
        <v>49</v>
      </c>
      <c r="AI33" s="194" t="s">
        <v>49</v>
      </c>
      <c r="AJ33" s="194"/>
      <c r="AK33" s="194" t="s">
        <v>49</v>
      </c>
      <c r="AL33" s="194" t="s">
        <v>49</v>
      </c>
      <c r="AM33" s="194"/>
      <c r="AN33" s="210"/>
      <c r="AO33" s="183" t="s">
        <v>49</v>
      </c>
      <c r="AP33" s="194" t="s">
        <v>49</v>
      </c>
      <c r="AQ33" s="194"/>
      <c r="AR33" s="194" t="s">
        <v>49</v>
      </c>
      <c r="AS33" s="194" t="s">
        <v>49</v>
      </c>
      <c r="AT33" s="194"/>
      <c r="AU33" s="210"/>
      <c r="AV33" s="183" t="s">
        <v>49</v>
      </c>
      <c r="AW33" s="194" t="s">
        <v>49</v>
      </c>
      <c r="AX33" s="194"/>
      <c r="AY33" s="194" t="s">
        <v>49</v>
      </c>
      <c r="AZ33" s="194" t="s">
        <v>49</v>
      </c>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C</v>
      </c>
      <c r="M34" s="81"/>
      <c r="N34" s="95"/>
      <c r="O34" s="101"/>
      <c r="P34" s="117"/>
      <c r="Q34" s="117"/>
      <c r="R34" s="60"/>
      <c r="S34" s="125"/>
      <c r="T34" s="130"/>
      <c r="U34" s="130"/>
      <c r="V34" s="130"/>
      <c r="W34" s="141"/>
      <c r="X34" s="150" t="s">
        <v>108</v>
      </c>
      <c r="Y34" s="158"/>
      <c r="Z34" s="170"/>
      <c r="AA34" s="182">
        <f>IF(AA33="","",VLOOKUP(AA33,'【記載例】シフト記号表（勤務時間帯）'!$C$6:$L$47,10,FALSE))</f>
        <v>8</v>
      </c>
      <c r="AB34" s="193">
        <f>IF(AB33="","",VLOOKUP(AB33,'【記載例】シフト記号表（勤務時間帯）'!$C$6:$L$47,10,FALSE))</f>
        <v>8</v>
      </c>
      <c r="AC34" s="193" t="str">
        <f>IF(AC33="","",VLOOKUP(AC33,'【記載例】シフト記号表（勤務時間帯）'!$C$6:$L$47,10,FALSE))</f>
        <v/>
      </c>
      <c r="AD34" s="193">
        <f>IF(AD33="","",VLOOKUP(AD33,'【記載例】シフト記号表（勤務時間帯）'!$C$6:$L$47,10,FALSE))</f>
        <v>8</v>
      </c>
      <c r="AE34" s="193">
        <f>IF(AE33="","",VLOOKUP(AE33,'【記載例】シフト記号表（勤務時間帯）'!$C$6:$L$47,10,FALSE))</f>
        <v>8</v>
      </c>
      <c r="AF34" s="193" t="str">
        <f>IF(AF33="","",VLOOKUP(AF33,'【記載例】シフト記号表（勤務時間帯）'!$C$6:$L$47,10,FALSE))</f>
        <v/>
      </c>
      <c r="AG34" s="209" t="str">
        <f>IF(AG33="","",VLOOKUP(AG33,'【記載例】シフト記号表（勤務時間帯）'!$C$6:$L$47,10,FALSE))</f>
        <v/>
      </c>
      <c r="AH34" s="182">
        <f>IF(AH33="","",VLOOKUP(AH33,'【記載例】シフト記号表（勤務時間帯）'!$C$6:$L$47,10,FALSE))</f>
        <v>8</v>
      </c>
      <c r="AI34" s="193">
        <f>IF(AI33="","",VLOOKUP(AI33,'【記載例】シフト記号表（勤務時間帯）'!$C$6:$L$47,10,FALSE))</f>
        <v>8</v>
      </c>
      <c r="AJ34" s="193" t="str">
        <f>IF(AJ33="","",VLOOKUP(AJ33,'【記載例】シフト記号表（勤務時間帯）'!$C$6:$L$47,10,FALSE))</f>
        <v/>
      </c>
      <c r="AK34" s="193">
        <f>IF(AK33="","",VLOOKUP(AK33,'【記載例】シフト記号表（勤務時間帯）'!$C$6:$L$47,10,FALSE))</f>
        <v>8</v>
      </c>
      <c r="AL34" s="193">
        <f>IF(AL33="","",VLOOKUP(AL33,'【記載例】シフト記号表（勤務時間帯）'!$C$6:$L$47,10,FALSE))</f>
        <v>8</v>
      </c>
      <c r="AM34" s="193" t="str">
        <f>IF(AM33="","",VLOOKUP(AM33,'【記載例】シフト記号表（勤務時間帯）'!$C$6:$L$47,10,FALSE))</f>
        <v/>
      </c>
      <c r="AN34" s="209" t="str">
        <f>IF(AN33="","",VLOOKUP(AN33,'【記載例】シフト記号表（勤務時間帯）'!$C$6:$L$47,10,FALSE))</f>
        <v/>
      </c>
      <c r="AO34" s="182">
        <f>IF(AO33="","",VLOOKUP(AO33,'【記載例】シフト記号表（勤務時間帯）'!$C$6:$L$47,10,FALSE))</f>
        <v>8</v>
      </c>
      <c r="AP34" s="193">
        <f>IF(AP33="","",VLOOKUP(AP33,'【記載例】シフト記号表（勤務時間帯）'!$C$6:$L$47,10,FALSE))</f>
        <v>8</v>
      </c>
      <c r="AQ34" s="193" t="str">
        <f>IF(AQ33="","",VLOOKUP(AQ33,'【記載例】シフト記号表（勤務時間帯）'!$C$6:$L$47,10,FALSE))</f>
        <v/>
      </c>
      <c r="AR34" s="193">
        <f>IF(AR33="","",VLOOKUP(AR33,'【記載例】シフト記号表（勤務時間帯）'!$C$6:$L$47,10,FALSE))</f>
        <v>8</v>
      </c>
      <c r="AS34" s="193">
        <f>IF(AS33="","",VLOOKUP(AS33,'【記載例】シフト記号表（勤務時間帯）'!$C$6:$L$47,10,FALSE))</f>
        <v>8</v>
      </c>
      <c r="AT34" s="193" t="str">
        <f>IF(AT33="","",VLOOKUP(AT33,'【記載例】シフト記号表（勤務時間帯）'!$C$6:$L$47,10,FALSE))</f>
        <v/>
      </c>
      <c r="AU34" s="209" t="str">
        <f>IF(AU33="","",VLOOKUP(AU33,'【記載例】シフト記号表（勤務時間帯）'!$C$6:$L$47,10,FALSE))</f>
        <v/>
      </c>
      <c r="AV34" s="182">
        <f>IF(AV33="","",VLOOKUP(AV33,'【記載例】シフト記号表（勤務時間帯）'!$C$6:$L$47,10,FALSE))</f>
        <v>8</v>
      </c>
      <c r="AW34" s="193">
        <f>IF(AW33="","",VLOOKUP(AW33,'【記載例】シフト記号表（勤務時間帯）'!$C$6:$L$47,10,FALSE))</f>
        <v>8</v>
      </c>
      <c r="AX34" s="193" t="str">
        <f>IF(AX33="","",VLOOKUP(AX33,'【記載例】シフト記号表（勤務時間帯）'!$C$6:$L$47,10,FALSE))</f>
        <v/>
      </c>
      <c r="AY34" s="193">
        <f>IF(AY33="","",VLOOKUP(AY33,'【記載例】シフト記号表（勤務時間帯）'!$C$6:$L$47,10,FALSE))</f>
        <v>8</v>
      </c>
      <c r="AZ34" s="193">
        <f>IF(AZ33="","",VLOOKUP(AZ33,'【記載例】シフト記号表（勤務時間帯）'!$C$6:$L$47,10,FALSE))</f>
        <v>8</v>
      </c>
      <c r="BA34" s="193" t="str">
        <f>IF(BA33="","",VLOOKUP(BA33,'【記載例】シフト記号表（勤務時間帯）'!$C$6:$L$47,10,FALSE))</f>
        <v/>
      </c>
      <c r="BB34" s="209" t="str">
        <f>IF(BB33="","",VLOOKUP(BB33,'【記載例】シフト記号表（勤務時間帯）'!$C$6:$L$47,10,FALSE))</f>
        <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128</v>
      </c>
      <c r="BG34" s="253"/>
      <c r="BH34" s="262">
        <f>IF($BI$3="４週",BF34/4,IF($BI$3="暦月",(BF34/($BI$8/7)),""))</f>
        <v>32</v>
      </c>
      <c r="BI34" s="253"/>
      <c r="BJ34" s="274"/>
      <c r="BK34" s="281"/>
      <c r="BL34" s="281"/>
      <c r="BM34" s="281"/>
      <c r="BN34" s="291"/>
    </row>
    <row r="35" spans="2:66" ht="20.25" customHeight="1">
      <c r="B35" s="11">
        <f>B33+1</f>
        <v>10</v>
      </c>
      <c r="C35" s="20" t="s">
        <v>148</v>
      </c>
      <c r="D35" s="27" t="s">
        <v>168</v>
      </c>
      <c r="E35" s="33"/>
      <c r="F35" s="39"/>
      <c r="G35" s="50" t="s">
        <v>136</v>
      </c>
      <c r="H35" s="61"/>
      <c r="I35" s="68"/>
      <c r="J35" s="73"/>
      <c r="K35" s="68"/>
      <c r="L35" s="73"/>
      <c r="M35" s="82" t="s">
        <v>23</v>
      </c>
      <c r="N35" s="96"/>
      <c r="O35" s="102" t="s">
        <v>140</v>
      </c>
      <c r="P35" s="118"/>
      <c r="Q35" s="118"/>
      <c r="R35" s="61"/>
      <c r="S35" s="125" t="s">
        <v>177</v>
      </c>
      <c r="T35" s="130"/>
      <c r="U35" s="130"/>
      <c r="V35" s="130"/>
      <c r="W35" s="141"/>
      <c r="X35" s="151" t="s">
        <v>42</v>
      </c>
      <c r="Y35" s="159"/>
      <c r="Z35" s="171"/>
      <c r="AA35" s="183" t="s">
        <v>74</v>
      </c>
      <c r="AB35" s="194" t="s">
        <v>67</v>
      </c>
      <c r="AC35" s="194" t="s">
        <v>75</v>
      </c>
      <c r="AD35" s="194" t="s">
        <v>75</v>
      </c>
      <c r="AE35" s="194"/>
      <c r="AF35" s="194" t="s">
        <v>79</v>
      </c>
      <c r="AG35" s="210"/>
      <c r="AH35" s="183"/>
      <c r="AI35" s="194" t="s">
        <v>74</v>
      </c>
      <c r="AJ35" s="194" t="s">
        <v>67</v>
      </c>
      <c r="AK35" s="194" t="s">
        <v>75</v>
      </c>
      <c r="AL35" s="194" t="s">
        <v>75</v>
      </c>
      <c r="AM35" s="194"/>
      <c r="AN35" s="210" t="s">
        <v>79</v>
      </c>
      <c r="AO35" s="183" t="s">
        <v>79</v>
      </c>
      <c r="AP35" s="194"/>
      <c r="AQ35" s="194" t="s">
        <v>74</v>
      </c>
      <c r="AR35" s="194" t="s">
        <v>67</v>
      </c>
      <c r="AS35" s="194" t="s">
        <v>75</v>
      </c>
      <c r="AT35" s="194" t="s">
        <v>75</v>
      </c>
      <c r="AU35" s="210"/>
      <c r="AV35" s="183" t="s">
        <v>79</v>
      </c>
      <c r="AW35" s="194"/>
      <c r="AX35" s="194"/>
      <c r="AY35" s="194" t="s">
        <v>74</v>
      </c>
      <c r="AZ35" s="194" t="s">
        <v>67</v>
      </c>
      <c r="BA35" s="194" t="s">
        <v>75</v>
      </c>
      <c r="BB35" s="210" t="s">
        <v>75</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看護職員</v>
      </c>
      <c r="K36" s="68"/>
      <c r="L36" s="73" t="str">
        <f>M35</f>
        <v>A</v>
      </c>
      <c r="M36" s="81"/>
      <c r="N36" s="95"/>
      <c r="O36" s="101"/>
      <c r="P36" s="117"/>
      <c r="Q36" s="117"/>
      <c r="R36" s="60"/>
      <c r="S36" s="125"/>
      <c r="T36" s="130"/>
      <c r="U36" s="130"/>
      <c r="V36" s="130"/>
      <c r="W36" s="141"/>
      <c r="X36" s="150" t="s">
        <v>108</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168</v>
      </c>
      <c r="E37" s="33"/>
      <c r="F37" s="39"/>
      <c r="G37" s="50" t="s">
        <v>138</v>
      </c>
      <c r="H37" s="61"/>
      <c r="I37" s="68"/>
      <c r="J37" s="73"/>
      <c r="K37" s="68"/>
      <c r="L37" s="73"/>
      <c r="M37" s="82" t="s">
        <v>23</v>
      </c>
      <c r="N37" s="96"/>
      <c r="O37" s="102" t="s">
        <v>44</v>
      </c>
      <c r="P37" s="118"/>
      <c r="Q37" s="118"/>
      <c r="R37" s="61"/>
      <c r="S37" s="125" t="s">
        <v>170</v>
      </c>
      <c r="T37" s="130"/>
      <c r="U37" s="130"/>
      <c r="V37" s="130"/>
      <c r="W37" s="141"/>
      <c r="X37" s="151" t="s">
        <v>42</v>
      </c>
      <c r="Y37" s="159"/>
      <c r="Z37" s="171"/>
      <c r="AA37" s="183"/>
      <c r="AB37" s="194" t="s">
        <v>74</v>
      </c>
      <c r="AC37" s="194" t="s">
        <v>67</v>
      </c>
      <c r="AD37" s="194" t="s">
        <v>79</v>
      </c>
      <c r="AE37" s="194" t="s">
        <v>75</v>
      </c>
      <c r="AF37" s="194"/>
      <c r="AG37" s="210" t="s">
        <v>79</v>
      </c>
      <c r="AH37" s="183" t="s">
        <v>79</v>
      </c>
      <c r="AI37" s="194"/>
      <c r="AJ37" s="194" t="s">
        <v>74</v>
      </c>
      <c r="AK37" s="194" t="s">
        <v>67</v>
      </c>
      <c r="AL37" s="194" t="s">
        <v>79</v>
      </c>
      <c r="AM37" s="194" t="s">
        <v>75</v>
      </c>
      <c r="AN37" s="210"/>
      <c r="AO37" s="183" t="s">
        <v>79</v>
      </c>
      <c r="AP37" s="194" t="s">
        <v>75</v>
      </c>
      <c r="AQ37" s="194"/>
      <c r="AR37" s="194" t="s">
        <v>74</v>
      </c>
      <c r="AS37" s="194" t="s">
        <v>67</v>
      </c>
      <c r="AT37" s="194" t="s">
        <v>79</v>
      </c>
      <c r="AU37" s="210"/>
      <c r="AV37" s="183"/>
      <c r="AW37" s="194" t="s">
        <v>79</v>
      </c>
      <c r="AX37" s="194" t="s">
        <v>75</v>
      </c>
      <c r="AY37" s="194"/>
      <c r="AZ37" s="194" t="s">
        <v>74</v>
      </c>
      <c r="BA37" s="194" t="s">
        <v>67</v>
      </c>
      <c r="BB37" s="210" t="s">
        <v>79</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108</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168</v>
      </c>
      <c r="E39" s="33"/>
      <c r="F39" s="39"/>
      <c r="G39" s="50" t="s">
        <v>138</v>
      </c>
      <c r="H39" s="61"/>
      <c r="I39" s="68"/>
      <c r="J39" s="73"/>
      <c r="K39" s="68"/>
      <c r="L39" s="73"/>
      <c r="M39" s="82" t="s">
        <v>23</v>
      </c>
      <c r="N39" s="96"/>
      <c r="O39" s="102" t="s">
        <v>125</v>
      </c>
      <c r="P39" s="118"/>
      <c r="Q39" s="118"/>
      <c r="R39" s="61"/>
      <c r="S39" s="125" t="s">
        <v>245</v>
      </c>
      <c r="T39" s="130"/>
      <c r="U39" s="130"/>
      <c r="V39" s="130"/>
      <c r="W39" s="141"/>
      <c r="X39" s="151" t="s">
        <v>42</v>
      </c>
      <c r="Y39" s="159"/>
      <c r="Z39" s="171"/>
      <c r="AA39" s="183" t="s">
        <v>79</v>
      </c>
      <c r="AB39" s="194"/>
      <c r="AC39" s="194" t="s">
        <v>74</v>
      </c>
      <c r="AD39" s="194" t="s">
        <v>67</v>
      </c>
      <c r="AE39" s="194" t="s">
        <v>79</v>
      </c>
      <c r="AF39" s="194" t="s">
        <v>75</v>
      </c>
      <c r="AG39" s="210"/>
      <c r="AH39" s="183" t="s">
        <v>75</v>
      </c>
      <c r="AI39" s="194" t="s">
        <v>79</v>
      </c>
      <c r="AJ39" s="194"/>
      <c r="AK39" s="194" t="s">
        <v>74</v>
      </c>
      <c r="AL39" s="194" t="s">
        <v>67</v>
      </c>
      <c r="AM39" s="194" t="s">
        <v>79</v>
      </c>
      <c r="AN39" s="210"/>
      <c r="AO39" s="183" t="s">
        <v>75</v>
      </c>
      <c r="AP39" s="194" t="s">
        <v>79</v>
      </c>
      <c r="AQ39" s="194"/>
      <c r="AR39" s="194"/>
      <c r="AS39" s="194" t="s">
        <v>74</v>
      </c>
      <c r="AT39" s="194" t="s">
        <v>67</v>
      </c>
      <c r="AU39" s="210" t="s">
        <v>75</v>
      </c>
      <c r="AV39" s="183" t="s">
        <v>75</v>
      </c>
      <c r="AW39" s="194"/>
      <c r="AX39" s="194" t="s">
        <v>79</v>
      </c>
      <c r="AY39" s="194" t="s">
        <v>75</v>
      </c>
      <c r="AZ39" s="194"/>
      <c r="BA39" s="194" t="s">
        <v>74</v>
      </c>
      <c r="BB39" s="210" t="s">
        <v>67</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108</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168</v>
      </c>
      <c r="E41" s="33"/>
      <c r="F41" s="39"/>
      <c r="G41" s="50" t="s">
        <v>138</v>
      </c>
      <c r="H41" s="61"/>
      <c r="I41" s="68"/>
      <c r="J41" s="73"/>
      <c r="K41" s="68"/>
      <c r="L41" s="73"/>
      <c r="M41" s="82" t="s">
        <v>23</v>
      </c>
      <c r="N41" s="96"/>
      <c r="O41" s="102" t="s">
        <v>125</v>
      </c>
      <c r="P41" s="118"/>
      <c r="Q41" s="118"/>
      <c r="R41" s="61"/>
      <c r="S41" s="125" t="s">
        <v>246</v>
      </c>
      <c r="T41" s="130"/>
      <c r="U41" s="130"/>
      <c r="V41" s="130"/>
      <c r="W41" s="141"/>
      <c r="X41" s="151" t="s">
        <v>42</v>
      </c>
      <c r="Y41" s="159"/>
      <c r="Z41" s="171"/>
      <c r="AA41" s="183" t="s">
        <v>75</v>
      </c>
      <c r="AB41" s="194" t="s">
        <v>79</v>
      </c>
      <c r="AC41" s="194"/>
      <c r="AD41" s="194" t="s">
        <v>74</v>
      </c>
      <c r="AE41" s="194" t="s">
        <v>67</v>
      </c>
      <c r="AF41" s="194"/>
      <c r="AG41" s="210" t="s">
        <v>75</v>
      </c>
      <c r="AH41" s="183" t="s">
        <v>79</v>
      </c>
      <c r="AI41" s="194" t="s">
        <v>79</v>
      </c>
      <c r="AJ41" s="194" t="s">
        <v>75</v>
      </c>
      <c r="AK41" s="194"/>
      <c r="AL41" s="194" t="s">
        <v>74</v>
      </c>
      <c r="AM41" s="194" t="s">
        <v>67</v>
      </c>
      <c r="AN41" s="210"/>
      <c r="AO41" s="183" t="s">
        <v>79</v>
      </c>
      <c r="AP41" s="194"/>
      <c r="AQ41" s="194" t="s">
        <v>79</v>
      </c>
      <c r="AR41" s="194" t="s">
        <v>79</v>
      </c>
      <c r="AS41" s="194"/>
      <c r="AT41" s="194" t="s">
        <v>74</v>
      </c>
      <c r="AU41" s="210" t="s">
        <v>67</v>
      </c>
      <c r="AV41" s="183" t="s">
        <v>79</v>
      </c>
      <c r="AW41" s="194" t="s">
        <v>75</v>
      </c>
      <c r="AX41" s="194"/>
      <c r="AY41" s="194" t="s">
        <v>79</v>
      </c>
      <c r="AZ41" s="194" t="s">
        <v>79</v>
      </c>
      <c r="BA41" s="194"/>
      <c r="BB41" s="210" t="s">
        <v>74</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108</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168</v>
      </c>
      <c r="E43" s="33"/>
      <c r="F43" s="39"/>
      <c r="G43" s="50" t="s">
        <v>138</v>
      </c>
      <c r="H43" s="61"/>
      <c r="I43" s="68"/>
      <c r="J43" s="73"/>
      <c r="K43" s="68"/>
      <c r="L43" s="73"/>
      <c r="M43" s="82" t="s">
        <v>20</v>
      </c>
      <c r="N43" s="96"/>
      <c r="O43" s="102" t="s">
        <v>125</v>
      </c>
      <c r="P43" s="118"/>
      <c r="Q43" s="118"/>
      <c r="R43" s="61"/>
      <c r="S43" s="125" t="s">
        <v>201</v>
      </c>
      <c r="T43" s="130"/>
      <c r="U43" s="130"/>
      <c r="V43" s="130"/>
      <c r="W43" s="141"/>
      <c r="X43" s="151" t="s">
        <v>42</v>
      </c>
      <c r="Y43" s="159"/>
      <c r="Z43" s="171"/>
      <c r="AA43" s="183"/>
      <c r="AB43" s="194" t="s">
        <v>75</v>
      </c>
      <c r="AC43" s="194" t="s">
        <v>79</v>
      </c>
      <c r="AD43" s="194"/>
      <c r="AE43" s="194" t="s">
        <v>79</v>
      </c>
      <c r="AF43" s="194" t="s">
        <v>79</v>
      </c>
      <c r="AG43" s="210"/>
      <c r="AH43" s="183"/>
      <c r="AI43" s="194" t="s">
        <v>75</v>
      </c>
      <c r="AJ43" s="194" t="s">
        <v>79</v>
      </c>
      <c r="AK43" s="194" t="s">
        <v>79</v>
      </c>
      <c r="AL43" s="194"/>
      <c r="AM43" s="194"/>
      <c r="AN43" s="210" t="s">
        <v>75</v>
      </c>
      <c r="AO43" s="183"/>
      <c r="AP43" s="194"/>
      <c r="AQ43" s="194" t="s">
        <v>75</v>
      </c>
      <c r="AR43" s="194" t="s">
        <v>75</v>
      </c>
      <c r="AS43" s="194" t="s">
        <v>79</v>
      </c>
      <c r="AT43" s="194"/>
      <c r="AU43" s="210" t="s">
        <v>79</v>
      </c>
      <c r="AV43" s="183"/>
      <c r="AW43" s="194" t="s">
        <v>79</v>
      </c>
      <c r="AX43" s="194" t="s">
        <v>79</v>
      </c>
      <c r="AY43" s="194"/>
      <c r="AZ43" s="194" t="s">
        <v>79</v>
      </c>
      <c r="BA43" s="194" t="s">
        <v>75</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108</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172</v>
      </c>
      <c r="D45" s="27" t="s">
        <v>169</v>
      </c>
      <c r="E45" s="33"/>
      <c r="F45" s="39"/>
      <c r="G45" s="50" t="s">
        <v>136</v>
      </c>
      <c r="H45" s="61"/>
      <c r="I45" s="68"/>
      <c r="J45" s="73"/>
      <c r="K45" s="68"/>
      <c r="L45" s="73"/>
      <c r="M45" s="82" t="s">
        <v>23</v>
      </c>
      <c r="N45" s="96"/>
      <c r="O45" s="102" t="s">
        <v>140</v>
      </c>
      <c r="P45" s="118"/>
      <c r="Q45" s="118"/>
      <c r="R45" s="61"/>
      <c r="S45" s="125" t="s">
        <v>110</v>
      </c>
      <c r="T45" s="130"/>
      <c r="U45" s="130"/>
      <c r="V45" s="130"/>
      <c r="W45" s="141"/>
      <c r="X45" s="151" t="s">
        <v>42</v>
      </c>
      <c r="Y45" s="159"/>
      <c r="Z45" s="171"/>
      <c r="AA45" s="183" t="s">
        <v>79</v>
      </c>
      <c r="AB45" s="194" t="s">
        <v>79</v>
      </c>
      <c r="AC45" s="194"/>
      <c r="AD45" s="194"/>
      <c r="AE45" s="194" t="s">
        <v>74</v>
      </c>
      <c r="AF45" s="194" t="s">
        <v>67</v>
      </c>
      <c r="AG45" s="210" t="s">
        <v>75</v>
      </c>
      <c r="AH45" s="183" t="s">
        <v>75</v>
      </c>
      <c r="AI45" s="194"/>
      <c r="AJ45" s="194" t="s">
        <v>79</v>
      </c>
      <c r="AK45" s="194" t="s">
        <v>79</v>
      </c>
      <c r="AL45" s="194"/>
      <c r="AM45" s="194" t="s">
        <v>74</v>
      </c>
      <c r="AN45" s="210" t="s">
        <v>67</v>
      </c>
      <c r="AO45" s="183" t="s">
        <v>75</v>
      </c>
      <c r="AP45" s="194" t="s">
        <v>75</v>
      </c>
      <c r="AQ45" s="194"/>
      <c r="AR45" s="194" t="s">
        <v>79</v>
      </c>
      <c r="AS45" s="194"/>
      <c r="AT45" s="194"/>
      <c r="AU45" s="210" t="s">
        <v>74</v>
      </c>
      <c r="AV45" s="183" t="s">
        <v>67</v>
      </c>
      <c r="AW45" s="194" t="s">
        <v>75</v>
      </c>
      <c r="AX45" s="194" t="s">
        <v>75</v>
      </c>
      <c r="AY45" s="194"/>
      <c r="AZ45" s="194" t="s">
        <v>75</v>
      </c>
      <c r="BA45" s="194" t="s">
        <v>79</v>
      </c>
      <c r="BB45" s="210" t="s">
        <v>79</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看護職員</v>
      </c>
      <c r="K46" s="68"/>
      <c r="L46" s="73" t="str">
        <f>M45</f>
        <v>A</v>
      </c>
      <c r="M46" s="81"/>
      <c r="N46" s="95"/>
      <c r="O46" s="101"/>
      <c r="P46" s="117"/>
      <c r="Q46" s="117"/>
      <c r="R46" s="60"/>
      <c r="S46" s="125"/>
      <c r="T46" s="130"/>
      <c r="U46" s="130"/>
      <c r="V46" s="130"/>
      <c r="W46" s="141"/>
      <c r="X46" s="150" t="s">
        <v>108</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169</v>
      </c>
      <c r="E47" s="33"/>
      <c r="F47" s="39"/>
      <c r="G47" s="50" t="s">
        <v>138</v>
      </c>
      <c r="H47" s="61"/>
      <c r="I47" s="68"/>
      <c r="J47" s="73"/>
      <c r="K47" s="68"/>
      <c r="L47" s="73"/>
      <c r="M47" s="82" t="s">
        <v>23</v>
      </c>
      <c r="N47" s="96"/>
      <c r="O47" s="102" t="s">
        <v>44</v>
      </c>
      <c r="P47" s="118"/>
      <c r="Q47" s="118"/>
      <c r="R47" s="61"/>
      <c r="S47" s="125" t="s">
        <v>178</v>
      </c>
      <c r="T47" s="130"/>
      <c r="U47" s="130"/>
      <c r="V47" s="130"/>
      <c r="W47" s="141"/>
      <c r="X47" s="151" t="s">
        <v>42</v>
      </c>
      <c r="Y47" s="159"/>
      <c r="Z47" s="171"/>
      <c r="AA47" s="183"/>
      <c r="AB47" s="194" t="s">
        <v>75</v>
      </c>
      <c r="AC47" s="194" t="s">
        <v>79</v>
      </c>
      <c r="AD47" s="194" t="s">
        <v>79</v>
      </c>
      <c r="AE47" s="194"/>
      <c r="AF47" s="194" t="s">
        <v>74</v>
      </c>
      <c r="AG47" s="210" t="s">
        <v>67</v>
      </c>
      <c r="AH47" s="183" t="s">
        <v>79</v>
      </c>
      <c r="AI47" s="194"/>
      <c r="AJ47" s="194" t="s">
        <v>79</v>
      </c>
      <c r="AK47" s="194" t="s">
        <v>79</v>
      </c>
      <c r="AL47" s="194"/>
      <c r="AM47" s="194"/>
      <c r="AN47" s="210" t="s">
        <v>74</v>
      </c>
      <c r="AO47" s="183" t="s">
        <v>67</v>
      </c>
      <c r="AP47" s="194" t="s">
        <v>79</v>
      </c>
      <c r="AQ47" s="194" t="s">
        <v>79</v>
      </c>
      <c r="AR47" s="194" t="s">
        <v>79</v>
      </c>
      <c r="AS47" s="194" t="s">
        <v>75</v>
      </c>
      <c r="AT47" s="194" t="s">
        <v>75</v>
      </c>
      <c r="AU47" s="210"/>
      <c r="AV47" s="183" t="s">
        <v>74</v>
      </c>
      <c r="AW47" s="194" t="s">
        <v>67</v>
      </c>
      <c r="AX47" s="194" t="s">
        <v>75</v>
      </c>
      <c r="AY47" s="194" t="s">
        <v>79</v>
      </c>
      <c r="AZ47" s="194"/>
      <c r="BA47" s="194"/>
      <c r="BB47" s="210" t="s">
        <v>75</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108</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169</v>
      </c>
      <c r="E49" s="33"/>
      <c r="F49" s="39"/>
      <c r="G49" s="50" t="s">
        <v>138</v>
      </c>
      <c r="H49" s="61"/>
      <c r="I49" s="68"/>
      <c r="J49" s="73"/>
      <c r="K49" s="68"/>
      <c r="L49" s="73"/>
      <c r="M49" s="82" t="s">
        <v>23</v>
      </c>
      <c r="N49" s="96"/>
      <c r="O49" s="102" t="s">
        <v>125</v>
      </c>
      <c r="P49" s="118"/>
      <c r="Q49" s="118"/>
      <c r="R49" s="61"/>
      <c r="S49" s="125" t="s">
        <v>247</v>
      </c>
      <c r="T49" s="130"/>
      <c r="U49" s="130"/>
      <c r="V49" s="130"/>
      <c r="W49" s="141"/>
      <c r="X49" s="151" t="s">
        <v>42</v>
      </c>
      <c r="Y49" s="159"/>
      <c r="Z49" s="171"/>
      <c r="AA49" s="183" t="s">
        <v>75</v>
      </c>
      <c r="AB49" s="194"/>
      <c r="AC49" s="194" t="s">
        <v>75</v>
      </c>
      <c r="AD49" s="194"/>
      <c r="AE49" s="194" t="s">
        <v>79</v>
      </c>
      <c r="AF49" s="194"/>
      <c r="AG49" s="210" t="s">
        <v>74</v>
      </c>
      <c r="AH49" s="183" t="s">
        <v>67</v>
      </c>
      <c r="AI49" s="194" t="s">
        <v>79</v>
      </c>
      <c r="AJ49" s="194" t="s">
        <v>79</v>
      </c>
      <c r="AK49" s="194" t="s">
        <v>75</v>
      </c>
      <c r="AL49" s="194" t="s">
        <v>75</v>
      </c>
      <c r="AM49" s="194"/>
      <c r="AN49" s="210" t="s">
        <v>79</v>
      </c>
      <c r="AO49" s="183" t="s">
        <v>74</v>
      </c>
      <c r="AP49" s="194" t="s">
        <v>67</v>
      </c>
      <c r="AQ49" s="194" t="s">
        <v>75</v>
      </c>
      <c r="AR49" s="194"/>
      <c r="AS49" s="194" t="s">
        <v>79</v>
      </c>
      <c r="AT49" s="194" t="s">
        <v>79</v>
      </c>
      <c r="AU49" s="210"/>
      <c r="AV49" s="183"/>
      <c r="AW49" s="194" t="s">
        <v>74</v>
      </c>
      <c r="AX49" s="194" t="s">
        <v>67</v>
      </c>
      <c r="AY49" s="194" t="s">
        <v>75</v>
      </c>
      <c r="AZ49" s="194" t="s">
        <v>79</v>
      </c>
      <c r="BA49" s="194" t="s">
        <v>79</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108</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169</v>
      </c>
      <c r="E51" s="33"/>
      <c r="F51" s="39"/>
      <c r="G51" s="50" t="s">
        <v>138</v>
      </c>
      <c r="H51" s="61"/>
      <c r="I51" s="68"/>
      <c r="J51" s="73"/>
      <c r="K51" s="68"/>
      <c r="L51" s="73"/>
      <c r="M51" s="82" t="s">
        <v>23</v>
      </c>
      <c r="N51" s="96"/>
      <c r="O51" s="102" t="s">
        <v>125</v>
      </c>
      <c r="P51" s="118"/>
      <c r="Q51" s="118"/>
      <c r="R51" s="61"/>
      <c r="S51" s="125" t="s">
        <v>248</v>
      </c>
      <c r="T51" s="130"/>
      <c r="U51" s="130"/>
      <c r="V51" s="130"/>
      <c r="W51" s="141"/>
      <c r="X51" s="151" t="s">
        <v>42</v>
      </c>
      <c r="Y51" s="159"/>
      <c r="Z51" s="171"/>
      <c r="AA51" s="183" t="s">
        <v>67</v>
      </c>
      <c r="AB51" s="194"/>
      <c r="AC51" s="194" t="s">
        <v>79</v>
      </c>
      <c r="AD51" s="194" t="s">
        <v>75</v>
      </c>
      <c r="AE51" s="194" t="s">
        <v>75</v>
      </c>
      <c r="AF51" s="194" t="s">
        <v>75</v>
      </c>
      <c r="AG51" s="210"/>
      <c r="AH51" s="183" t="s">
        <v>74</v>
      </c>
      <c r="AI51" s="194" t="s">
        <v>67</v>
      </c>
      <c r="AJ51" s="194" t="s">
        <v>75</v>
      </c>
      <c r="AK51" s="194"/>
      <c r="AL51" s="194" t="s">
        <v>79</v>
      </c>
      <c r="AM51" s="194" t="s">
        <v>79</v>
      </c>
      <c r="AN51" s="210"/>
      <c r="AO51" s="183"/>
      <c r="AP51" s="194" t="s">
        <v>74</v>
      </c>
      <c r="AQ51" s="194" t="s">
        <v>67</v>
      </c>
      <c r="AR51" s="194" t="s">
        <v>75</v>
      </c>
      <c r="AS51" s="194"/>
      <c r="AT51" s="194" t="s">
        <v>79</v>
      </c>
      <c r="AU51" s="210" t="s">
        <v>79</v>
      </c>
      <c r="AV51" s="183" t="s">
        <v>79</v>
      </c>
      <c r="AW51" s="194"/>
      <c r="AX51" s="194" t="s">
        <v>74</v>
      </c>
      <c r="AY51" s="194" t="s">
        <v>67</v>
      </c>
      <c r="AZ51" s="194" t="s">
        <v>75</v>
      </c>
      <c r="BA51" s="194"/>
      <c r="BB51" s="210" t="s">
        <v>79</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108</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169</v>
      </c>
      <c r="E53" s="33"/>
      <c r="F53" s="39"/>
      <c r="G53" s="50" t="s">
        <v>138</v>
      </c>
      <c r="H53" s="61"/>
      <c r="I53" s="69"/>
      <c r="J53" s="74"/>
      <c r="K53" s="69"/>
      <c r="L53" s="74"/>
      <c r="M53" s="82" t="s">
        <v>20</v>
      </c>
      <c r="N53" s="96"/>
      <c r="O53" s="102" t="s">
        <v>125</v>
      </c>
      <c r="P53" s="118"/>
      <c r="Q53" s="118"/>
      <c r="R53" s="61"/>
      <c r="S53" s="125" t="s">
        <v>53</v>
      </c>
      <c r="T53" s="130"/>
      <c r="U53" s="130"/>
      <c r="V53" s="130"/>
      <c r="W53" s="141"/>
      <c r="X53" s="149" t="s">
        <v>42</v>
      </c>
      <c r="Y53" s="157"/>
      <c r="Z53" s="169"/>
      <c r="AA53" s="183" t="s">
        <v>79</v>
      </c>
      <c r="AB53" s="194"/>
      <c r="AC53" s="194"/>
      <c r="AD53" s="194" t="s">
        <v>79</v>
      </c>
      <c r="AE53" s="194"/>
      <c r="AF53" s="194" t="s">
        <v>79</v>
      </c>
      <c r="AG53" s="210" t="s">
        <v>79</v>
      </c>
      <c r="AH53" s="183"/>
      <c r="AI53" s="194" t="s">
        <v>79</v>
      </c>
      <c r="AJ53" s="194"/>
      <c r="AK53" s="194"/>
      <c r="AL53" s="194" t="s">
        <v>79</v>
      </c>
      <c r="AM53" s="194" t="s">
        <v>75</v>
      </c>
      <c r="AN53" s="210" t="s">
        <v>75</v>
      </c>
      <c r="AO53" s="183" t="s">
        <v>79</v>
      </c>
      <c r="AP53" s="194"/>
      <c r="AQ53" s="194" t="s">
        <v>79</v>
      </c>
      <c r="AR53" s="194"/>
      <c r="AS53" s="194" t="s">
        <v>79</v>
      </c>
      <c r="AT53" s="194"/>
      <c r="AU53" s="210" t="s">
        <v>75</v>
      </c>
      <c r="AV53" s="183" t="s">
        <v>75</v>
      </c>
      <c r="AW53" s="194" t="s">
        <v>79</v>
      </c>
      <c r="AX53" s="194"/>
      <c r="AY53" s="194" t="s">
        <v>79</v>
      </c>
      <c r="AZ53" s="194"/>
      <c r="BA53" s="194" t="s">
        <v>75</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108</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148</v>
      </c>
      <c r="D55" s="27" t="s">
        <v>173</v>
      </c>
      <c r="E55" s="33"/>
      <c r="F55" s="39"/>
      <c r="G55" s="50" t="s">
        <v>136</v>
      </c>
      <c r="H55" s="61"/>
      <c r="I55" s="69"/>
      <c r="J55" s="74"/>
      <c r="K55" s="69"/>
      <c r="L55" s="74"/>
      <c r="M55" s="82" t="s">
        <v>23</v>
      </c>
      <c r="N55" s="96"/>
      <c r="O55" s="102" t="s">
        <v>140</v>
      </c>
      <c r="P55" s="118"/>
      <c r="Q55" s="118"/>
      <c r="R55" s="61"/>
      <c r="S55" s="125" t="s">
        <v>250</v>
      </c>
      <c r="T55" s="130"/>
      <c r="U55" s="130"/>
      <c r="V55" s="130"/>
      <c r="W55" s="141"/>
      <c r="X55" s="149" t="s">
        <v>42</v>
      </c>
      <c r="Y55" s="157"/>
      <c r="Z55" s="169"/>
      <c r="AA55" s="183" t="s">
        <v>74</v>
      </c>
      <c r="AB55" s="194" t="s">
        <v>67</v>
      </c>
      <c r="AC55" s="194" t="s">
        <v>75</v>
      </c>
      <c r="AD55" s="194" t="s">
        <v>75</v>
      </c>
      <c r="AE55" s="194"/>
      <c r="AF55" s="194" t="s">
        <v>79</v>
      </c>
      <c r="AG55" s="210"/>
      <c r="AH55" s="183"/>
      <c r="AI55" s="194" t="s">
        <v>74</v>
      </c>
      <c r="AJ55" s="194" t="s">
        <v>67</v>
      </c>
      <c r="AK55" s="194" t="s">
        <v>75</v>
      </c>
      <c r="AL55" s="194" t="s">
        <v>75</v>
      </c>
      <c r="AM55" s="194"/>
      <c r="AN55" s="210" t="s">
        <v>79</v>
      </c>
      <c r="AO55" s="183" t="s">
        <v>79</v>
      </c>
      <c r="AP55" s="194"/>
      <c r="AQ55" s="194" t="s">
        <v>74</v>
      </c>
      <c r="AR55" s="194" t="s">
        <v>67</v>
      </c>
      <c r="AS55" s="194" t="s">
        <v>75</v>
      </c>
      <c r="AT55" s="194" t="s">
        <v>75</v>
      </c>
      <c r="AU55" s="210"/>
      <c r="AV55" s="183" t="s">
        <v>79</v>
      </c>
      <c r="AW55" s="194"/>
      <c r="AX55" s="194"/>
      <c r="AY55" s="194" t="s">
        <v>74</v>
      </c>
      <c r="AZ55" s="194" t="s">
        <v>67</v>
      </c>
      <c r="BA55" s="194" t="s">
        <v>75</v>
      </c>
      <c r="BB55" s="210" t="s">
        <v>75</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看護職員</v>
      </c>
      <c r="K56" s="68"/>
      <c r="L56" s="73" t="str">
        <f>M55</f>
        <v>A</v>
      </c>
      <c r="M56" s="81"/>
      <c r="N56" s="95"/>
      <c r="O56" s="101"/>
      <c r="P56" s="117"/>
      <c r="Q56" s="117"/>
      <c r="R56" s="60"/>
      <c r="S56" s="125"/>
      <c r="T56" s="130"/>
      <c r="U56" s="130"/>
      <c r="V56" s="130"/>
      <c r="W56" s="141"/>
      <c r="X56" s="150" t="s">
        <v>108</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173</v>
      </c>
      <c r="E57" s="33"/>
      <c r="F57" s="39"/>
      <c r="G57" s="50" t="s">
        <v>138</v>
      </c>
      <c r="H57" s="61"/>
      <c r="I57" s="68"/>
      <c r="J57" s="73"/>
      <c r="K57" s="68"/>
      <c r="L57" s="73"/>
      <c r="M57" s="82" t="s">
        <v>23</v>
      </c>
      <c r="N57" s="96"/>
      <c r="O57" s="102" t="s">
        <v>44</v>
      </c>
      <c r="P57" s="118"/>
      <c r="Q57" s="118"/>
      <c r="R57" s="61"/>
      <c r="S57" s="125" t="s">
        <v>251</v>
      </c>
      <c r="T57" s="130"/>
      <c r="U57" s="130"/>
      <c r="V57" s="130"/>
      <c r="W57" s="141"/>
      <c r="X57" s="151" t="s">
        <v>42</v>
      </c>
      <c r="Y57" s="159"/>
      <c r="Z57" s="171"/>
      <c r="AA57" s="183"/>
      <c r="AB57" s="194" t="s">
        <v>74</v>
      </c>
      <c r="AC57" s="194" t="s">
        <v>67</v>
      </c>
      <c r="AD57" s="194" t="s">
        <v>79</v>
      </c>
      <c r="AE57" s="194" t="s">
        <v>75</v>
      </c>
      <c r="AF57" s="194"/>
      <c r="AG57" s="210" t="s">
        <v>79</v>
      </c>
      <c r="AH57" s="183" t="s">
        <v>79</v>
      </c>
      <c r="AI57" s="194"/>
      <c r="AJ57" s="194" t="s">
        <v>74</v>
      </c>
      <c r="AK57" s="194" t="s">
        <v>67</v>
      </c>
      <c r="AL57" s="194" t="s">
        <v>79</v>
      </c>
      <c r="AM57" s="194" t="s">
        <v>75</v>
      </c>
      <c r="AN57" s="210"/>
      <c r="AO57" s="183" t="s">
        <v>79</v>
      </c>
      <c r="AP57" s="194" t="s">
        <v>75</v>
      </c>
      <c r="AQ57" s="194"/>
      <c r="AR57" s="194" t="s">
        <v>74</v>
      </c>
      <c r="AS57" s="194" t="s">
        <v>67</v>
      </c>
      <c r="AT57" s="194" t="s">
        <v>79</v>
      </c>
      <c r="AU57" s="210"/>
      <c r="AV57" s="183"/>
      <c r="AW57" s="194" t="s">
        <v>79</v>
      </c>
      <c r="AX57" s="194" t="s">
        <v>75</v>
      </c>
      <c r="AY57" s="194"/>
      <c r="AZ57" s="194" t="s">
        <v>74</v>
      </c>
      <c r="BA57" s="194" t="s">
        <v>67</v>
      </c>
      <c r="BB57" s="210" t="s">
        <v>79</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108</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173</v>
      </c>
      <c r="E59" s="33"/>
      <c r="F59" s="39"/>
      <c r="G59" s="50" t="s">
        <v>138</v>
      </c>
      <c r="H59" s="61"/>
      <c r="I59" s="68"/>
      <c r="J59" s="73"/>
      <c r="K59" s="68"/>
      <c r="L59" s="73"/>
      <c r="M59" s="82" t="s">
        <v>23</v>
      </c>
      <c r="N59" s="96"/>
      <c r="O59" s="102" t="s">
        <v>125</v>
      </c>
      <c r="P59" s="118"/>
      <c r="Q59" s="118"/>
      <c r="R59" s="61"/>
      <c r="S59" s="125" t="s">
        <v>22</v>
      </c>
      <c r="T59" s="130"/>
      <c r="U59" s="130"/>
      <c r="V59" s="130"/>
      <c r="W59" s="141"/>
      <c r="X59" s="151" t="s">
        <v>42</v>
      </c>
      <c r="Y59" s="159"/>
      <c r="Z59" s="171"/>
      <c r="AA59" s="183" t="s">
        <v>79</v>
      </c>
      <c r="AB59" s="194"/>
      <c r="AC59" s="194" t="s">
        <v>74</v>
      </c>
      <c r="AD59" s="194" t="s">
        <v>67</v>
      </c>
      <c r="AE59" s="194" t="s">
        <v>79</v>
      </c>
      <c r="AF59" s="194" t="s">
        <v>75</v>
      </c>
      <c r="AG59" s="210"/>
      <c r="AH59" s="183" t="s">
        <v>75</v>
      </c>
      <c r="AI59" s="194" t="s">
        <v>79</v>
      </c>
      <c r="AJ59" s="194"/>
      <c r="AK59" s="194" t="s">
        <v>74</v>
      </c>
      <c r="AL59" s="194" t="s">
        <v>67</v>
      </c>
      <c r="AM59" s="194" t="s">
        <v>79</v>
      </c>
      <c r="AN59" s="210"/>
      <c r="AO59" s="183" t="s">
        <v>75</v>
      </c>
      <c r="AP59" s="194" t="s">
        <v>79</v>
      </c>
      <c r="AQ59" s="194"/>
      <c r="AR59" s="194"/>
      <c r="AS59" s="194" t="s">
        <v>74</v>
      </c>
      <c r="AT59" s="194" t="s">
        <v>67</v>
      </c>
      <c r="AU59" s="210" t="s">
        <v>75</v>
      </c>
      <c r="AV59" s="183" t="s">
        <v>75</v>
      </c>
      <c r="AW59" s="194"/>
      <c r="AX59" s="194" t="s">
        <v>79</v>
      </c>
      <c r="AY59" s="194" t="s">
        <v>75</v>
      </c>
      <c r="AZ59" s="194"/>
      <c r="BA59" s="194" t="s">
        <v>74</v>
      </c>
      <c r="BB59" s="210" t="s">
        <v>67</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108</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173</v>
      </c>
      <c r="E61" s="33"/>
      <c r="F61" s="39"/>
      <c r="G61" s="50" t="s">
        <v>138</v>
      </c>
      <c r="H61" s="61"/>
      <c r="I61" s="68"/>
      <c r="J61" s="73"/>
      <c r="K61" s="68"/>
      <c r="L61" s="73"/>
      <c r="M61" s="82" t="s">
        <v>23</v>
      </c>
      <c r="N61" s="96"/>
      <c r="O61" s="102" t="s">
        <v>125</v>
      </c>
      <c r="P61" s="118"/>
      <c r="Q61" s="118"/>
      <c r="R61" s="61"/>
      <c r="S61" s="125" t="s">
        <v>252</v>
      </c>
      <c r="T61" s="130"/>
      <c r="U61" s="130"/>
      <c r="V61" s="130"/>
      <c r="W61" s="141"/>
      <c r="X61" s="151" t="s">
        <v>42</v>
      </c>
      <c r="Y61" s="159"/>
      <c r="Z61" s="171"/>
      <c r="AA61" s="183" t="s">
        <v>75</v>
      </c>
      <c r="AB61" s="194" t="s">
        <v>79</v>
      </c>
      <c r="AC61" s="194"/>
      <c r="AD61" s="194" t="s">
        <v>74</v>
      </c>
      <c r="AE61" s="194" t="s">
        <v>67</v>
      </c>
      <c r="AF61" s="194"/>
      <c r="AG61" s="210" t="s">
        <v>75</v>
      </c>
      <c r="AH61" s="183" t="s">
        <v>79</v>
      </c>
      <c r="AI61" s="194" t="s">
        <v>79</v>
      </c>
      <c r="AJ61" s="194" t="s">
        <v>75</v>
      </c>
      <c r="AK61" s="194"/>
      <c r="AL61" s="194" t="s">
        <v>74</v>
      </c>
      <c r="AM61" s="194" t="s">
        <v>67</v>
      </c>
      <c r="AN61" s="210"/>
      <c r="AO61" s="183" t="s">
        <v>79</v>
      </c>
      <c r="AP61" s="194"/>
      <c r="AQ61" s="194" t="s">
        <v>79</v>
      </c>
      <c r="AR61" s="194" t="s">
        <v>79</v>
      </c>
      <c r="AS61" s="194"/>
      <c r="AT61" s="194" t="s">
        <v>74</v>
      </c>
      <c r="AU61" s="210" t="s">
        <v>67</v>
      </c>
      <c r="AV61" s="183" t="s">
        <v>79</v>
      </c>
      <c r="AW61" s="194" t="s">
        <v>75</v>
      </c>
      <c r="AX61" s="194"/>
      <c r="AY61" s="194" t="s">
        <v>79</v>
      </c>
      <c r="AZ61" s="194" t="s">
        <v>79</v>
      </c>
      <c r="BA61" s="194"/>
      <c r="BB61" s="210" t="s">
        <v>74</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108</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173</v>
      </c>
      <c r="E63" s="33"/>
      <c r="F63" s="39"/>
      <c r="G63" s="50" t="s">
        <v>138</v>
      </c>
      <c r="H63" s="61"/>
      <c r="I63" s="68"/>
      <c r="J63" s="73"/>
      <c r="K63" s="68"/>
      <c r="L63" s="73"/>
      <c r="M63" s="82" t="s">
        <v>20</v>
      </c>
      <c r="N63" s="96"/>
      <c r="O63" s="102" t="s">
        <v>125</v>
      </c>
      <c r="P63" s="118"/>
      <c r="Q63" s="118"/>
      <c r="R63" s="61"/>
      <c r="S63" s="125" t="s">
        <v>179</v>
      </c>
      <c r="T63" s="130"/>
      <c r="U63" s="130"/>
      <c r="V63" s="130"/>
      <c r="W63" s="141"/>
      <c r="X63" s="151" t="s">
        <v>42</v>
      </c>
      <c r="Y63" s="159"/>
      <c r="Z63" s="171"/>
      <c r="AA63" s="183"/>
      <c r="AB63" s="194" t="s">
        <v>75</v>
      </c>
      <c r="AC63" s="194" t="s">
        <v>79</v>
      </c>
      <c r="AD63" s="194"/>
      <c r="AE63" s="194" t="s">
        <v>79</v>
      </c>
      <c r="AF63" s="194" t="s">
        <v>79</v>
      </c>
      <c r="AG63" s="210"/>
      <c r="AH63" s="183"/>
      <c r="AI63" s="194" t="s">
        <v>75</v>
      </c>
      <c r="AJ63" s="194" t="s">
        <v>79</v>
      </c>
      <c r="AK63" s="194" t="s">
        <v>79</v>
      </c>
      <c r="AL63" s="194"/>
      <c r="AM63" s="194"/>
      <c r="AN63" s="210" t="s">
        <v>75</v>
      </c>
      <c r="AO63" s="183"/>
      <c r="AP63" s="194"/>
      <c r="AQ63" s="194" t="s">
        <v>75</v>
      </c>
      <c r="AR63" s="194" t="s">
        <v>75</v>
      </c>
      <c r="AS63" s="194" t="s">
        <v>79</v>
      </c>
      <c r="AT63" s="194"/>
      <c r="AU63" s="210" t="s">
        <v>79</v>
      </c>
      <c r="AV63" s="183"/>
      <c r="AW63" s="194" t="s">
        <v>79</v>
      </c>
      <c r="AX63" s="194" t="s">
        <v>79</v>
      </c>
      <c r="AY63" s="194"/>
      <c r="AZ63" s="194" t="s">
        <v>79</v>
      </c>
      <c r="BA63" s="194" t="s">
        <v>75</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108</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172</v>
      </c>
      <c r="D65" s="27" t="s">
        <v>174</v>
      </c>
      <c r="E65" s="33"/>
      <c r="F65" s="39"/>
      <c r="G65" s="50" t="s">
        <v>136</v>
      </c>
      <c r="H65" s="61"/>
      <c r="I65" s="68"/>
      <c r="J65" s="73"/>
      <c r="K65" s="68"/>
      <c r="L65" s="73"/>
      <c r="M65" s="82" t="s">
        <v>23</v>
      </c>
      <c r="N65" s="96"/>
      <c r="O65" s="102" t="s">
        <v>140</v>
      </c>
      <c r="P65" s="118"/>
      <c r="Q65" s="118"/>
      <c r="R65" s="61"/>
      <c r="S65" s="125" t="s">
        <v>180</v>
      </c>
      <c r="T65" s="130"/>
      <c r="U65" s="130"/>
      <c r="V65" s="130"/>
      <c r="W65" s="141"/>
      <c r="X65" s="151" t="s">
        <v>42</v>
      </c>
      <c r="Y65" s="159"/>
      <c r="Z65" s="171"/>
      <c r="AA65" s="183" t="s">
        <v>79</v>
      </c>
      <c r="AB65" s="194" t="s">
        <v>79</v>
      </c>
      <c r="AC65" s="194"/>
      <c r="AD65" s="194"/>
      <c r="AE65" s="194" t="s">
        <v>74</v>
      </c>
      <c r="AF65" s="194" t="s">
        <v>67</v>
      </c>
      <c r="AG65" s="210" t="s">
        <v>75</v>
      </c>
      <c r="AH65" s="183" t="s">
        <v>75</v>
      </c>
      <c r="AI65" s="194"/>
      <c r="AJ65" s="194" t="s">
        <v>79</v>
      </c>
      <c r="AK65" s="194" t="s">
        <v>79</v>
      </c>
      <c r="AL65" s="194"/>
      <c r="AM65" s="194" t="s">
        <v>74</v>
      </c>
      <c r="AN65" s="210" t="s">
        <v>67</v>
      </c>
      <c r="AO65" s="183" t="s">
        <v>75</v>
      </c>
      <c r="AP65" s="194" t="s">
        <v>75</v>
      </c>
      <c r="AQ65" s="194"/>
      <c r="AR65" s="194" t="s">
        <v>79</v>
      </c>
      <c r="AS65" s="194"/>
      <c r="AT65" s="194"/>
      <c r="AU65" s="210" t="s">
        <v>74</v>
      </c>
      <c r="AV65" s="183" t="s">
        <v>67</v>
      </c>
      <c r="AW65" s="194" t="s">
        <v>75</v>
      </c>
      <c r="AX65" s="194" t="s">
        <v>75</v>
      </c>
      <c r="AY65" s="194"/>
      <c r="AZ65" s="194" t="s">
        <v>75</v>
      </c>
      <c r="BA65" s="194" t="s">
        <v>79</v>
      </c>
      <c r="BB65" s="210" t="s">
        <v>79</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看護職員</v>
      </c>
      <c r="K66" s="68"/>
      <c r="L66" s="73" t="str">
        <f>M65</f>
        <v>A</v>
      </c>
      <c r="M66" s="81"/>
      <c r="N66" s="95"/>
      <c r="O66" s="101"/>
      <c r="P66" s="117"/>
      <c r="Q66" s="117"/>
      <c r="R66" s="60"/>
      <c r="S66" s="125"/>
      <c r="T66" s="130"/>
      <c r="U66" s="130"/>
      <c r="V66" s="130"/>
      <c r="W66" s="141"/>
      <c r="X66" s="150" t="s">
        <v>108</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174</v>
      </c>
      <c r="E67" s="33"/>
      <c r="F67" s="39"/>
      <c r="G67" s="50" t="s">
        <v>138</v>
      </c>
      <c r="H67" s="61"/>
      <c r="I67" s="68"/>
      <c r="J67" s="73"/>
      <c r="K67" s="68"/>
      <c r="L67" s="73"/>
      <c r="M67" s="82" t="s">
        <v>23</v>
      </c>
      <c r="N67" s="96"/>
      <c r="O67" s="102" t="s">
        <v>44</v>
      </c>
      <c r="P67" s="118"/>
      <c r="Q67" s="118"/>
      <c r="R67" s="61"/>
      <c r="S67" s="125" t="s">
        <v>181</v>
      </c>
      <c r="T67" s="130"/>
      <c r="U67" s="130"/>
      <c r="V67" s="130"/>
      <c r="W67" s="141"/>
      <c r="X67" s="151" t="s">
        <v>42</v>
      </c>
      <c r="Y67" s="159"/>
      <c r="Z67" s="171"/>
      <c r="AA67" s="183"/>
      <c r="AB67" s="194" t="s">
        <v>75</v>
      </c>
      <c r="AC67" s="194" t="s">
        <v>79</v>
      </c>
      <c r="AD67" s="194" t="s">
        <v>79</v>
      </c>
      <c r="AE67" s="194"/>
      <c r="AF67" s="194" t="s">
        <v>74</v>
      </c>
      <c r="AG67" s="210" t="s">
        <v>67</v>
      </c>
      <c r="AH67" s="183" t="s">
        <v>79</v>
      </c>
      <c r="AI67" s="194"/>
      <c r="AJ67" s="194" t="s">
        <v>79</v>
      </c>
      <c r="AK67" s="194" t="s">
        <v>79</v>
      </c>
      <c r="AL67" s="194"/>
      <c r="AM67" s="194"/>
      <c r="AN67" s="210" t="s">
        <v>74</v>
      </c>
      <c r="AO67" s="183" t="s">
        <v>67</v>
      </c>
      <c r="AP67" s="194" t="s">
        <v>79</v>
      </c>
      <c r="AQ67" s="194" t="s">
        <v>79</v>
      </c>
      <c r="AR67" s="194" t="s">
        <v>79</v>
      </c>
      <c r="AS67" s="194" t="s">
        <v>75</v>
      </c>
      <c r="AT67" s="194" t="s">
        <v>75</v>
      </c>
      <c r="AU67" s="210"/>
      <c r="AV67" s="183" t="s">
        <v>74</v>
      </c>
      <c r="AW67" s="194" t="s">
        <v>67</v>
      </c>
      <c r="AX67" s="194" t="s">
        <v>75</v>
      </c>
      <c r="AY67" s="194" t="s">
        <v>79</v>
      </c>
      <c r="AZ67" s="194"/>
      <c r="BA67" s="194"/>
      <c r="BB67" s="210" t="s">
        <v>75</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108</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174</v>
      </c>
      <c r="E69" s="33"/>
      <c r="F69" s="39"/>
      <c r="G69" s="50" t="s">
        <v>138</v>
      </c>
      <c r="H69" s="61"/>
      <c r="I69" s="68"/>
      <c r="J69" s="73"/>
      <c r="K69" s="68"/>
      <c r="L69" s="73"/>
      <c r="M69" s="82" t="s">
        <v>23</v>
      </c>
      <c r="N69" s="96"/>
      <c r="O69" s="102" t="s">
        <v>125</v>
      </c>
      <c r="P69" s="118"/>
      <c r="Q69" s="118"/>
      <c r="R69" s="61"/>
      <c r="S69" s="125" t="s">
        <v>254</v>
      </c>
      <c r="T69" s="130"/>
      <c r="U69" s="130"/>
      <c r="V69" s="130"/>
      <c r="W69" s="141"/>
      <c r="X69" s="151" t="s">
        <v>42</v>
      </c>
      <c r="Y69" s="159"/>
      <c r="Z69" s="171"/>
      <c r="AA69" s="183" t="s">
        <v>75</v>
      </c>
      <c r="AB69" s="194"/>
      <c r="AC69" s="194" t="s">
        <v>75</v>
      </c>
      <c r="AD69" s="194"/>
      <c r="AE69" s="194" t="s">
        <v>79</v>
      </c>
      <c r="AF69" s="194"/>
      <c r="AG69" s="210" t="s">
        <v>74</v>
      </c>
      <c r="AH69" s="183" t="s">
        <v>67</v>
      </c>
      <c r="AI69" s="194" t="s">
        <v>79</v>
      </c>
      <c r="AJ69" s="194" t="s">
        <v>79</v>
      </c>
      <c r="AK69" s="194" t="s">
        <v>75</v>
      </c>
      <c r="AL69" s="194" t="s">
        <v>75</v>
      </c>
      <c r="AM69" s="194"/>
      <c r="AN69" s="210" t="s">
        <v>79</v>
      </c>
      <c r="AO69" s="183" t="s">
        <v>74</v>
      </c>
      <c r="AP69" s="194" t="s">
        <v>67</v>
      </c>
      <c r="AQ69" s="194" t="s">
        <v>75</v>
      </c>
      <c r="AR69" s="194"/>
      <c r="AS69" s="194" t="s">
        <v>79</v>
      </c>
      <c r="AT69" s="194" t="s">
        <v>79</v>
      </c>
      <c r="AU69" s="210"/>
      <c r="AV69" s="183"/>
      <c r="AW69" s="194" t="s">
        <v>74</v>
      </c>
      <c r="AX69" s="194" t="s">
        <v>67</v>
      </c>
      <c r="AY69" s="194" t="s">
        <v>75</v>
      </c>
      <c r="AZ69" s="194" t="s">
        <v>79</v>
      </c>
      <c r="BA69" s="194" t="s">
        <v>79</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108</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174</v>
      </c>
      <c r="E71" s="33"/>
      <c r="F71" s="39"/>
      <c r="G71" s="50" t="s">
        <v>138</v>
      </c>
      <c r="H71" s="61"/>
      <c r="I71" s="68"/>
      <c r="J71" s="73"/>
      <c r="K71" s="68"/>
      <c r="L71" s="73"/>
      <c r="M71" s="82" t="s">
        <v>23</v>
      </c>
      <c r="N71" s="96"/>
      <c r="O71" s="102" t="s">
        <v>125</v>
      </c>
      <c r="P71" s="118"/>
      <c r="Q71" s="118"/>
      <c r="R71" s="61"/>
      <c r="S71" s="125" t="s">
        <v>255</v>
      </c>
      <c r="T71" s="130"/>
      <c r="U71" s="130"/>
      <c r="V71" s="130"/>
      <c r="W71" s="141"/>
      <c r="X71" s="151" t="s">
        <v>42</v>
      </c>
      <c r="Y71" s="159"/>
      <c r="Z71" s="171"/>
      <c r="AA71" s="183" t="s">
        <v>67</v>
      </c>
      <c r="AB71" s="194"/>
      <c r="AC71" s="194" t="s">
        <v>79</v>
      </c>
      <c r="AD71" s="194" t="s">
        <v>75</v>
      </c>
      <c r="AE71" s="194" t="s">
        <v>75</v>
      </c>
      <c r="AF71" s="194" t="s">
        <v>75</v>
      </c>
      <c r="AG71" s="210"/>
      <c r="AH71" s="183" t="s">
        <v>74</v>
      </c>
      <c r="AI71" s="194" t="s">
        <v>67</v>
      </c>
      <c r="AJ71" s="194" t="s">
        <v>75</v>
      </c>
      <c r="AK71" s="194"/>
      <c r="AL71" s="194" t="s">
        <v>79</v>
      </c>
      <c r="AM71" s="194" t="s">
        <v>79</v>
      </c>
      <c r="AN71" s="210"/>
      <c r="AO71" s="183"/>
      <c r="AP71" s="194" t="s">
        <v>74</v>
      </c>
      <c r="AQ71" s="194" t="s">
        <v>67</v>
      </c>
      <c r="AR71" s="194" t="s">
        <v>75</v>
      </c>
      <c r="AS71" s="194"/>
      <c r="AT71" s="194" t="s">
        <v>79</v>
      </c>
      <c r="AU71" s="210" t="s">
        <v>79</v>
      </c>
      <c r="AV71" s="183" t="s">
        <v>79</v>
      </c>
      <c r="AW71" s="194"/>
      <c r="AX71" s="194" t="s">
        <v>74</v>
      </c>
      <c r="AY71" s="194" t="s">
        <v>67</v>
      </c>
      <c r="AZ71" s="194" t="s">
        <v>75</v>
      </c>
      <c r="BA71" s="194"/>
      <c r="BB71" s="210" t="s">
        <v>79</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108</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174</v>
      </c>
      <c r="E73" s="33"/>
      <c r="F73" s="39"/>
      <c r="G73" s="50" t="s">
        <v>138</v>
      </c>
      <c r="H73" s="61"/>
      <c r="I73" s="68"/>
      <c r="J73" s="73"/>
      <c r="K73" s="68"/>
      <c r="L73" s="73"/>
      <c r="M73" s="82" t="s">
        <v>20</v>
      </c>
      <c r="N73" s="96"/>
      <c r="O73" s="102" t="s">
        <v>125</v>
      </c>
      <c r="P73" s="118"/>
      <c r="Q73" s="118"/>
      <c r="R73" s="61"/>
      <c r="S73" s="125" t="s">
        <v>256</v>
      </c>
      <c r="T73" s="130"/>
      <c r="U73" s="130"/>
      <c r="V73" s="130"/>
      <c r="W73" s="141"/>
      <c r="X73" s="151" t="s">
        <v>42</v>
      </c>
      <c r="Y73" s="159"/>
      <c r="Z73" s="171"/>
      <c r="AA73" s="183" t="s">
        <v>79</v>
      </c>
      <c r="AB73" s="194"/>
      <c r="AC73" s="194"/>
      <c r="AD73" s="194" t="s">
        <v>79</v>
      </c>
      <c r="AE73" s="194"/>
      <c r="AF73" s="194" t="s">
        <v>79</v>
      </c>
      <c r="AG73" s="210" t="s">
        <v>79</v>
      </c>
      <c r="AH73" s="183"/>
      <c r="AI73" s="194" t="s">
        <v>79</v>
      </c>
      <c r="AJ73" s="194"/>
      <c r="AK73" s="194"/>
      <c r="AL73" s="194" t="s">
        <v>79</v>
      </c>
      <c r="AM73" s="194" t="s">
        <v>75</v>
      </c>
      <c r="AN73" s="210" t="s">
        <v>75</v>
      </c>
      <c r="AO73" s="183" t="s">
        <v>79</v>
      </c>
      <c r="AP73" s="194"/>
      <c r="AQ73" s="194" t="s">
        <v>79</v>
      </c>
      <c r="AR73" s="194"/>
      <c r="AS73" s="194" t="s">
        <v>79</v>
      </c>
      <c r="AT73" s="194"/>
      <c r="AU73" s="210" t="s">
        <v>75</v>
      </c>
      <c r="AV73" s="183" t="s">
        <v>75</v>
      </c>
      <c r="AW73" s="194" t="s">
        <v>79</v>
      </c>
      <c r="AX73" s="194"/>
      <c r="AY73" s="194" t="s">
        <v>79</v>
      </c>
      <c r="AZ73" s="194"/>
      <c r="BA73" s="194" t="s">
        <v>75</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108</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42</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108</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268</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157</v>
      </c>
      <c r="P79" s="99"/>
      <c r="Q79" s="99"/>
      <c r="R79" s="99"/>
      <c r="S79" s="99"/>
      <c r="T79" s="99"/>
      <c r="U79" s="99"/>
      <c r="V79" s="99"/>
      <c r="W79" s="99"/>
      <c r="X79" s="109"/>
      <c r="Y79" s="99"/>
      <c r="Z79" s="99"/>
      <c r="AA79" s="99"/>
      <c r="AB79" s="99"/>
      <c r="AC79" s="99"/>
      <c r="AD79" s="190"/>
      <c r="AE79" s="99" t="s">
        <v>164</v>
      </c>
      <c r="AF79" s="99"/>
      <c r="AG79" s="99"/>
      <c r="AH79" s="99"/>
      <c r="AI79" s="99"/>
      <c r="AJ79" s="99"/>
      <c r="AK79" s="99"/>
      <c r="AL79" s="99"/>
      <c r="AM79" s="99"/>
      <c r="AN79" s="109"/>
      <c r="AO79" s="99"/>
      <c r="AP79" s="99"/>
      <c r="AQ79" s="99"/>
      <c r="AR79" s="99"/>
      <c r="AS79" s="190"/>
      <c r="AT79" s="190"/>
      <c r="AU79" s="99" t="s">
        <v>165</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150</v>
      </c>
      <c r="P80" s="105"/>
      <c r="Q80" s="105" t="s">
        <v>152</v>
      </c>
      <c r="R80" s="105"/>
      <c r="S80" s="105"/>
      <c r="T80" s="105"/>
      <c r="U80" s="99"/>
      <c r="V80" s="136" t="s">
        <v>154</v>
      </c>
      <c r="W80" s="136"/>
      <c r="X80" s="136"/>
      <c r="Y80" s="136"/>
      <c r="Z80" s="111"/>
      <c r="AA80" s="186" t="s">
        <v>151</v>
      </c>
      <c r="AB80" s="186"/>
      <c r="AC80" s="87"/>
      <c r="AD80" s="190"/>
      <c r="AE80" s="105" t="s">
        <v>150</v>
      </c>
      <c r="AF80" s="105"/>
      <c r="AG80" s="105" t="s">
        <v>152</v>
      </c>
      <c r="AH80" s="105"/>
      <c r="AI80" s="105"/>
      <c r="AJ80" s="105"/>
      <c r="AK80" s="99"/>
      <c r="AL80" s="136" t="s">
        <v>154</v>
      </c>
      <c r="AM80" s="136"/>
      <c r="AN80" s="136"/>
      <c r="AO80" s="136"/>
      <c r="AP80" s="111"/>
      <c r="AQ80" s="186" t="s">
        <v>151</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155</v>
      </c>
      <c r="R81" s="106"/>
      <c r="S81" s="106" t="s">
        <v>65</v>
      </c>
      <c r="T81" s="106"/>
      <c r="U81" s="99"/>
      <c r="V81" s="106" t="s">
        <v>155</v>
      </c>
      <c r="W81" s="106"/>
      <c r="X81" s="106" t="s">
        <v>65</v>
      </c>
      <c r="Y81" s="106"/>
      <c r="Z81" s="111"/>
      <c r="AA81" s="186" t="s">
        <v>26</v>
      </c>
      <c r="AB81" s="186"/>
      <c r="AC81" s="87"/>
      <c r="AD81" s="190"/>
      <c r="AE81" s="106"/>
      <c r="AF81" s="106"/>
      <c r="AG81" s="106" t="s">
        <v>155</v>
      </c>
      <c r="AH81" s="106"/>
      <c r="AI81" s="106" t="s">
        <v>65</v>
      </c>
      <c r="AJ81" s="106"/>
      <c r="AK81" s="99"/>
      <c r="AL81" s="106" t="s">
        <v>155</v>
      </c>
      <c r="AM81" s="106"/>
      <c r="AN81" s="106" t="s">
        <v>65</v>
      </c>
      <c r="AO81" s="106"/>
      <c r="AP81" s="111"/>
      <c r="AQ81" s="186" t="s">
        <v>26</v>
      </c>
      <c r="AR81" s="186"/>
      <c r="AS81" s="190"/>
      <c r="AT81" s="190"/>
      <c r="AU81" s="228" t="s">
        <v>136</v>
      </c>
      <c r="AV81" s="228"/>
      <c r="AW81" s="228"/>
      <c r="AX81" s="228"/>
      <c r="AY81" s="111"/>
      <c r="AZ81" s="186" t="s">
        <v>138</v>
      </c>
      <c r="BA81" s="228"/>
      <c r="BB81" s="228"/>
      <c r="BC81" s="228"/>
      <c r="BD81" s="111"/>
      <c r="BE81" s="106" t="s">
        <v>156</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23</v>
      </c>
      <c r="P82" s="107"/>
      <c r="Q82" s="121">
        <f>SUMIFS($BF$17:$BF$76,$J$17:$J$76,"看護職員",$L$17:$L$76,"A")</f>
        <v>960</v>
      </c>
      <c r="R82" s="121"/>
      <c r="S82" s="121">
        <f>SUMIFS($BH$17:$BH$76,$J$17:$J$76,"看護職員",$L$17:$L$76,"A")</f>
        <v>240</v>
      </c>
      <c r="T82" s="121"/>
      <c r="U82" s="133"/>
      <c r="V82" s="137">
        <v>0</v>
      </c>
      <c r="W82" s="137"/>
      <c r="X82" s="137">
        <v>0</v>
      </c>
      <c r="Y82" s="137"/>
      <c r="Z82" s="175"/>
      <c r="AA82" s="187">
        <v>6</v>
      </c>
      <c r="AB82" s="196"/>
      <c r="AC82" s="87"/>
      <c r="AD82" s="190"/>
      <c r="AE82" s="107" t="s">
        <v>23</v>
      </c>
      <c r="AF82" s="107"/>
      <c r="AG82" s="121">
        <f>SUMIFS($BF$17:$BF$76,$J$17:$J$76,"介護職員",$L$17:$L$76,"A")</f>
        <v>1920</v>
      </c>
      <c r="AH82" s="121"/>
      <c r="AI82" s="121">
        <f>SUMIFS($BH$17:$BH$76,$J$17:$J$76,"介護職員",$L$17:$L$76,"A")</f>
        <v>480</v>
      </c>
      <c r="AJ82" s="121"/>
      <c r="AK82" s="133"/>
      <c r="AL82" s="137">
        <v>0</v>
      </c>
      <c r="AM82" s="137"/>
      <c r="AN82" s="137">
        <v>0</v>
      </c>
      <c r="AO82" s="137"/>
      <c r="AP82" s="175"/>
      <c r="AQ82" s="187">
        <v>12</v>
      </c>
      <c r="AR82" s="196"/>
      <c r="AS82" s="190"/>
      <c r="AT82" s="190"/>
      <c r="AU82" s="229">
        <f>Y96</f>
        <v>6.8</v>
      </c>
      <c r="AV82" s="107"/>
      <c r="AW82" s="107"/>
      <c r="AX82" s="107"/>
      <c r="AY82" s="105" t="s">
        <v>166</v>
      </c>
      <c r="AZ82" s="229">
        <f>AO96</f>
        <v>15.2</v>
      </c>
      <c r="BA82" s="107"/>
      <c r="BB82" s="107"/>
      <c r="BC82" s="107"/>
      <c r="BD82" s="105" t="s">
        <v>161</v>
      </c>
      <c r="BE82" s="163">
        <f>ROUNDDOWN(AU82+AZ82,1)</f>
        <v>22</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14</v>
      </c>
      <c r="P83" s="107"/>
      <c r="Q83" s="121">
        <f>SUMIFS($BF$17:$BF$76,$J$17:$J$76,"看護職員",$L$17:$L$76,"B")</f>
        <v>0</v>
      </c>
      <c r="R83" s="121"/>
      <c r="S83" s="121">
        <f>SUMIFS($BH$17:$BH$76,$J$17:$J$76,"看護職員",$L$17:$L$76,"B")</f>
        <v>0</v>
      </c>
      <c r="T83" s="121"/>
      <c r="U83" s="133"/>
      <c r="V83" s="137">
        <v>0</v>
      </c>
      <c r="W83" s="137"/>
      <c r="X83" s="137">
        <v>0</v>
      </c>
      <c r="Y83" s="137"/>
      <c r="Z83" s="175"/>
      <c r="AA83" s="187">
        <v>0</v>
      </c>
      <c r="AB83" s="196"/>
      <c r="AC83" s="87"/>
      <c r="AD83" s="190"/>
      <c r="AE83" s="107" t="s">
        <v>14</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20</v>
      </c>
      <c r="P84" s="107"/>
      <c r="Q84" s="121">
        <f>SUMIFS($BF$17:$BF$76,$J$17:$J$76,"看護職員",$L$17:$L$76,"C")</f>
        <v>128</v>
      </c>
      <c r="R84" s="121"/>
      <c r="S84" s="121">
        <f>SUMIFS($BH$17:$BH$76,$J$17:$J$76,"看護職員",$L$17:$L$76,"C")</f>
        <v>32</v>
      </c>
      <c r="T84" s="121"/>
      <c r="U84" s="133"/>
      <c r="V84" s="137">
        <v>128</v>
      </c>
      <c r="W84" s="137"/>
      <c r="X84" s="137">
        <v>32</v>
      </c>
      <c r="Y84" s="137"/>
      <c r="Z84" s="175"/>
      <c r="AA84" s="188" t="s">
        <v>72</v>
      </c>
      <c r="AB84" s="197"/>
      <c r="AC84" s="87"/>
      <c r="AD84" s="190"/>
      <c r="AE84" s="107" t="s">
        <v>20</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72</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27</v>
      </c>
      <c r="P85" s="107"/>
      <c r="Q85" s="121">
        <f>SUMIFS($BF$17:$BF$76,$J$17:$J$76,"看護職員",$L$17:$L$76,"D")</f>
        <v>0</v>
      </c>
      <c r="R85" s="121"/>
      <c r="S85" s="121">
        <f>SUMIFS($BH$17:$BH$76,$J$17:$J$76,"看護職員",$L$17:$L$76,"D")</f>
        <v>0</v>
      </c>
      <c r="T85" s="121"/>
      <c r="U85" s="133"/>
      <c r="V85" s="137">
        <v>0</v>
      </c>
      <c r="W85" s="137"/>
      <c r="X85" s="137">
        <v>0</v>
      </c>
      <c r="Y85" s="137"/>
      <c r="Z85" s="175"/>
      <c r="AA85" s="188" t="s">
        <v>72</v>
      </c>
      <c r="AB85" s="197"/>
      <c r="AC85" s="87"/>
      <c r="AD85" s="190"/>
      <c r="AE85" s="107" t="s">
        <v>27</v>
      </c>
      <c r="AF85" s="107"/>
      <c r="AG85" s="121">
        <f>SUMIFS($BF$17:$BF$76,$J$17:$J$76,"介護職員",$L$17:$L$76,"D")</f>
        <v>0</v>
      </c>
      <c r="AH85" s="121"/>
      <c r="AI85" s="121">
        <f>SUMIFS($BH$17:$BH$76,$J$17:$J$76,"介護職員",$L$17:$L$76,"D")</f>
        <v>0</v>
      </c>
      <c r="AJ85" s="121"/>
      <c r="AK85" s="133"/>
      <c r="AL85" s="137">
        <v>0</v>
      </c>
      <c r="AM85" s="137"/>
      <c r="AN85" s="137">
        <v>0</v>
      </c>
      <c r="AO85" s="137"/>
      <c r="AP85" s="175"/>
      <c r="AQ85" s="188" t="s">
        <v>72</v>
      </c>
      <c r="AR85" s="197"/>
      <c r="AS85" s="190"/>
      <c r="AT85" s="190"/>
      <c r="AU85" s="99" t="s">
        <v>167</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156</v>
      </c>
      <c r="P86" s="107"/>
      <c r="Q86" s="121">
        <f>SUM(Q82:R85)</f>
        <v>1088</v>
      </c>
      <c r="R86" s="121"/>
      <c r="S86" s="121">
        <f>SUM(S82:T85)</f>
        <v>272</v>
      </c>
      <c r="T86" s="121"/>
      <c r="U86" s="133"/>
      <c r="V86" s="121">
        <f>SUM(V82:W85)</f>
        <v>128</v>
      </c>
      <c r="W86" s="121"/>
      <c r="X86" s="121">
        <f>SUM(X82:Y85)</f>
        <v>32</v>
      </c>
      <c r="Y86" s="121"/>
      <c r="Z86" s="175"/>
      <c r="AA86" s="189">
        <f>SUM(AA82:AB83)</f>
        <v>6</v>
      </c>
      <c r="AB86" s="198"/>
      <c r="AC86" s="87"/>
      <c r="AD86" s="190"/>
      <c r="AE86" s="107" t="s">
        <v>156</v>
      </c>
      <c r="AF86" s="107"/>
      <c r="AG86" s="121">
        <f>SUM(AG82:AH85)</f>
        <v>2432</v>
      </c>
      <c r="AH86" s="121"/>
      <c r="AI86" s="121">
        <f>SUM(AI82:AJ85)</f>
        <v>608</v>
      </c>
      <c r="AJ86" s="121"/>
      <c r="AK86" s="133"/>
      <c r="AL86" s="121">
        <f>SUM(AL82:AM85)</f>
        <v>512</v>
      </c>
      <c r="AM86" s="121"/>
      <c r="AN86" s="121">
        <f>SUM(AN82:AO85)</f>
        <v>128</v>
      </c>
      <c r="AO86" s="121"/>
      <c r="AP86" s="175"/>
      <c r="AQ86" s="189">
        <f>SUM(AQ82:AR83)</f>
        <v>12</v>
      </c>
      <c r="AR86" s="198"/>
      <c r="AS86" s="190"/>
      <c r="AT86" s="190"/>
      <c r="AU86" s="107" t="s">
        <v>3</v>
      </c>
      <c r="AV86" s="107"/>
      <c r="AW86" s="107" t="s">
        <v>6</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23</v>
      </c>
      <c r="AV87" s="107"/>
      <c r="AW87" s="107" t="s">
        <v>130</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158</v>
      </c>
      <c r="P88" s="99"/>
      <c r="Q88" s="99"/>
      <c r="R88" s="99"/>
      <c r="S88" s="99"/>
      <c r="T88" s="99"/>
      <c r="U88" s="134" t="s">
        <v>213</v>
      </c>
      <c r="V88" s="139" t="s">
        <v>214</v>
      </c>
      <c r="W88" s="143"/>
      <c r="X88" s="154"/>
      <c r="Y88" s="154"/>
      <c r="Z88" s="99"/>
      <c r="AA88" s="99"/>
      <c r="AB88" s="99"/>
      <c r="AC88" s="190"/>
      <c r="AD88" s="190"/>
      <c r="AE88" s="109" t="s">
        <v>158</v>
      </c>
      <c r="AF88" s="99"/>
      <c r="AG88" s="99"/>
      <c r="AH88" s="99"/>
      <c r="AI88" s="99"/>
      <c r="AJ88" s="99"/>
      <c r="AK88" s="134" t="s">
        <v>213</v>
      </c>
      <c r="AL88" s="222" t="str">
        <f>V88</f>
        <v>週</v>
      </c>
      <c r="AM88" s="223"/>
      <c r="AN88" s="154"/>
      <c r="AO88" s="154"/>
      <c r="AP88" s="99"/>
      <c r="AQ88" s="99"/>
      <c r="AR88" s="99"/>
      <c r="AS88" s="190"/>
      <c r="AT88" s="190"/>
      <c r="AU88" s="107" t="s">
        <v>14</v>
      </c>
      <c r="AV88" s="107"/>
      <c r="AW88" s="107" t="s">
        <v>131</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159</v>
      </c>
      <c r="P89" s="99"/>
      <c r="Q89" s="99"/>
      <c r="R89" s="99"/>
      <c r="S89" s="99"/>
      <c r="T89" s="99" t="s">
        <v>66</v>
      </c>
      <c r="U89" s="99"/>
      <c r="V89" s="99"/>
      <c r="W89" s="99"/>
      <c r="X89" s="109"/>
      <c r="Y89" s="99"/>
      <c r="Z89" s="99"/>
      <c r="AA89" s="99"/>
      <c r="AB89" s="99"/>
      <c r="AC89" s="190"/>
      <c r="AD89" s="190"/>
      <c r="AE89" s="99" t="s">
        <v>159</v>
      </c>
      <c r="AF89" s="99"/>
      <c r="AG89" s="99"/>
      <c r="AH89" s="99"/>
      <c r="AI89" s="99"/>
      <c r="AJ89" s="99" t="s">
        <v>66</v>
      </c>
      <c r="AK89" s="99"/>
      <c r="AL89" s="99"/>
      <c r="AM89" s="99"/>
      <c r="AN89" s="109"/>
      <c r="AO89" s="99"/>
      <c r="AP89" s="99"/>
      <c r="AQ89" s="99"/>
      <c r="AR89" s="99"/>
      <c r="AS89" s="190"/>
      <c r="AT89" s="190"/>
      <c r="AU89" s="107" t="s">
        <v>20</v>
      </c>
      <c r="AV89" s="107"/>
      <c r="AW89" s="107" t="s">
        <v>132</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160</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160</v>
      </c>
      <c r="AP90" s="99"/>
      <c r="AQ90" s="99"/>
      <c r="AR90" s="99"/>
      <c r="AS90" s="190"/>
      <c r="AT90" s="190"/>
      <c r="AU90" s="107" t="s">
        <v>27</v>
      </c>
      <c r="AV90" s="107"/>
      <c r="AW90" s="107" t="s">
        <v>37</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32</v>
      </c>
      <c r="P91" s="110"/>
      <c r="Q91" s="110"/>
      <c r="R91" s="110"/>
      <c r="S91" s="105" t="s">
        <v>137</v>
      </c>
      <c r="T91" s="107">
        <f>IF($V$88="週",$BE$6,$BI$6)</f>
        <v>40</v>
      </c>
      <c r="U91" s="107"/>
      <c r="V91" s="107"/>
      <c r="W91" s="107"/>
      <c r="X91" s="105" t="s">
        <v>161</v>
      </c>
      <c r="Y91" s="132">
        <f>ROUNDDOWN(O91/T91,1)</f>
        <v>0.8</v>
      </c>
      <c r="Z91" s="132"/>
      <c r="AA91" s="132"/>
      <c r="AB91" s="132"/>
      <c r="AC91" s="87"/>
      <c r="AD91" s="87"/>
      <c r="AE91" s="110">
        <f>IF($AL$88="週",AN86,AL86)</f>
        <v>128</v>
      </c>
      <c r="AF91" s="110"/>
      <c r="AG91" s="110"/>
      <c r="AH91" s="110"/>
      <c r="AI91" s="105" t="s">
        <v>137</v>
      </c>
      <c r="AJ91" s="107">
        <f>IF($AL$88="週",$BE$6,$BI$6)</f>
        <v>40</v>
      </c>
      <c r="AK91" s="107"/>
      <c r="AL91" s="107"/>
      <c r="AM91" s="107"/>
      <c r="AN91" s="105" t="s">
        <v>161</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162</v>
      </c>
      <c r="Z92" s="99"/>
      <c r="AA92" s="99"/>
      <c r="AB92" s="99"/>
      <c r="AC92" s="87"/>
      <c r="AD92" s="87"/>
      <c r="AE92" s="99"/>
      <c r="AF92" s="99"/>
      <c r="AG92" s="99"/>
      <c r="AH92" s="99"/>
      <c r="AI92" s="99"/>
      <c r="AJ92" s="99"/>
      <c r="AK92" s="99"/>
      <c r="AL92" s="99"/>
      <c r="AM92" s="99"/>
      <c r="AN92" s="109"/>
      <c r="AO92" s="99" t="s">
        <v>162</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189</v>
      </c>
      <c r="P93" s="99"/>
      <c r="Q93" s="99"/>
      <c r="R93" s="99"/>
      <c r="S93" s="99"/>
      <c r="T93" s="99"/>
      <c r="U93" s="99"/>
      <c r="V93" s="99"/>
      <c r="W93" s="99"/>
      <c r="X93" s="109"/>
      <c r="Y93" s="99"/>
      <c r="Z93" s="99"/>
      <c r="AA93" s="99"/>
      <c r="AB93" s="99"/>
      <c r="AC93" s="87"/>
      <c r="AD93" s="87"/>
      <c r="AE93" s="99" t="s">
        <v>191</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151</v>
      </c>
      <c r="P94" s="99"/>
      <c r="Q94" s="99"/>
      <c r="R94" s="99"/>
      <c r="S94" s="99"/>
      <c r="T94" s="99"/>
      <c r="U94" s="99"/>
      <c r="V94" s="99"/>
      <c r="W94" s="99"/>
      <c r="X94" s="109"/>
      <c r="Y94" s="105"/>
      <c r="Z94" s="105"/>
      <c r="AA94" s="105"/>
      <c r="AB94" s="105"/>
      <c r="AC94" s="87"/>
      <c r="AD94" s="87"/>
      <c r="AE94" s="99" t="s">
        <v>151</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163</v>
      </c>
      <c r="P95" s="111"/>
      <c r="Q95" s="111"/>
      <c r="R95" s="111"/>
      <c r="S95" s="111"/>
      <c r="T95" s="99" t="s">
        <v>114</v>
      </c>
      <c r="U95" s="111"/>
      <c r="V95" s="111"/>
      <c r="W95" s="111"/>
      <c r="X95" s="111"/>
      <c r="Y95" s="106" t="s">
        <v>156</v>
      </c>
      <c r="Z95" s="106"/>
      <c r="AA95" s="106"/>
      <c r="AB95" s="106"/>
      <c r="AC95" s="87"/>
      <c r="AD95" s="87"/>
      <c r="AE95" s="111" t="s">
        <v>163</v>
      </c>
      <c r="AF95" s="111"/>
      <c r="AG95" s="111"/>
      <c r="AH95" s="111"/>
      <c r="AI95" s="111"/>
      <c r="AJ95" s="99" t="s">
        <v>114</v>
      </c>
      <c r="AK95" s="111"/>
      <c r="AL95" s="111"/>
      <c r="AM95" s="111"/>
      <c r="AN95" s="111"/>
      <c r="AO95" s="106" t="s">
        <v>156</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6</v>
      </c>
      <c r="P96" s="107"/>
      <c r="Q96" s="107"/>
      <c r="R96" s="107"/>
      <c r="S96" s="105" t="s">
        <v>166</v>
      </c>
      <c r="T96" s="132">
        <f>Y91</f>
        <v>0.8</v>
      </c>
      <c r="U96" s="132"/>
      <c r="V96" s="132"/>
      <c r="W96" s="132"/>
      <c r="X96" s="105" t="s">
        <v>161</v>
      </c>
      <c r="Y96" s="163">
        <f>ROUNDDOWN(O96+T96,1)</f>
        <v>6.8</v>
      </c>
      <c r="Z96" s="163"/>
      <c r="AA96" s="163"/>
      <c r="AB96" s="163"/>
      <c r="AC96" s="199"/>
      <c r="AD96" s="199"/>
      <c r="AE96" s="200">
        <f>AQ86</f>
        <v>12</v>
      </c>
      <c r="AF96" s="200"/>
      <c r="AG96" s="200"/>
      <c r="AH96" s="200"/>
      <c r="AI96" s="176" t="s">
        <v>166</v>
      </c>
      <c r="AJ96" s="220">
        <f>AO91</f>
        <v>3.2</v>
      </c>
      <c r="AK96" s="220"/>
      <c r="AL96" s="220"/>
      <c r="AM96" s="220"/>
      <c r="AN96" s="176" t="s">
        <v>161</v>
      </c>
      <c r="AO96" s="163">
        <f>ROUNDDOWN(AE96+AJ96,1)</f>
        <v>15.2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7:63">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7:16">
      <c r="G145" s="55"/>
      <c r="H145" s="55"/>
      <c r="I145" s="55"/>
      <c r="J145" s="55"/>
      <c r="K145" s="55"/>
      <c r="L145" s="55"/>
      <c r="M145" s="55"/>
      <c r="N145" s="55"/>
      <c r="O145" s="54"/>
      <c r="P145" s="54"/>
    </row>
    <row r="146" spans="7:16">
      <c r="G146" s="55"/>
      <c r="H146" s="55"/>
      <c r="I146" s="55"/>
      <c r="J146" s="55"/>
      <c r="K146" s="55"/>
      <c r="L146" s="55"/>
      <c r="M146" s="55"/>
      <c r="N146" s="55"/>
      <c r="O146" s="54"/>
      <c r="P146" s="54"/>
    </row>
    <row r="147" spans="7:16">
      <c r="G147" s="54"/>
      <c r="H147" s="54"/>
      <c r="I147" s="54"/>
      <c r="J147" s="54"/>
      <c r="K147" s="54"/>
      <c r="L147" s="54"/>
      <c r="M147" s="54"/>
      <c r="N147" s="54"/>
    </row>
    <row r="148" spans="7:16">
      <c r="G148" s="54"/>
      <c r="H148" s="54"/>
      <c r="I148" s="54"/>
      <c r="J148" s="54"/>
      <c r="K148" s="54"/>
      <c r="L148" s="54"/>
      <c r="M148" s="54"/>
      <c r="N148" s="54"/>
    </row>
    <row r="149" spans="7:16">
      <c r="G149" s="54"/>
      <c r="H149" s="54"/>
      <c r="I149" s="54"/>
      <c r="J149" s="54"/>
      <c r="K149" s="54"/>
      <c r="L149" s="54"/>
      <c r="M149" s="54"/>
      <c r="N149" s="54"/>
    </row>
    <row r="150" spans="7:16">
      <c r="G150" s="54"/>
      <c r="H150" s="54"/>
      <c r="I150" s="54"/>
      <c r="J150" s="54"/>
      <c r="K150" s="54"/>
      <c r="L150" s="54"/>
      <c r="M150" s="54"/>
      <c r="N150" s="54"/>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J14" sqref="J14"/>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68</v>
      </c>
    </row>
    <row r="2" spans="2:14">
      <c r="B2" s="299" t="s">
        <v>71</v>
      </c>
      <c r="F2" s="300"/>
      <c r="G2" s="311"/>
      <c r="H2" s="311"/>
      <c r="I2" s="311"/>
      <c r="J2" s="307"/>
      <c r="K2" s="311"/>
      <c r="L2" s="311"/>
    </row>
    <row r="3" spans="2:14">
      <c r="B3" s="300" t="s">
        <v>195</v>
      </c>
      <c r="F3" s="307" t="s">
        <v>196</v>
      </c>
      <c r="G3" s="311"/>
      <c r="H3" s="311"/>
      <c r="I3" s="311"/>
      <c r="J3" s="307"/>
      <c r="K3" s="311"/>
      <c r="L3" s="311"/>
    </row>
    <row r="4" spans="2:14">
      <c r="B4" s="299"/>
      <c r="F4" s="308" t="s">
        <v>43</v>
      </c>
      <c r="G4" s="308"/>
      <c r="H4" s="308"/>
      <c r="I4" s="308"/>
      <c r="J4" s="308"/>
      <c r="K4" s="308"/>
      <c r="L4" s="308"/>
      <c r="N4" s="308" t="s">
        <v>204</v>
      </c>
    </row>
    <row r="5" spans="2:14">
      <c r="B5" s="297" t="s">
        <v>46</v>
      </c>
      <c r="C5" s="297" t="s">
        <v>3</v>
      </c>
      <c r="F5" s="297" t="s">
        <v>205</v>
      </c>
      <c r="G5" s="297"/>
      <c r="H5" s="297" t="s">
        <v>206</v>
      </c>
      <c r="J5" s="297" t="s">
        <v>1</v>
      </c>
      <c r="L5" s="297" t="s">
        <v>43</v>
      </c>
      <c r="N5" s="308"/>
    </row>
    <row r="6" spans="2:14">
      <c r="B6" s="301">
        <v>1</v>
      </c>
      <c r="C6" s="302" t="s">
        <v>75</v>
      </c>
      <c r="D6" s="306" t="str">
        <f t="shared" ref="D6:D38" si="0">C6</f>
        <v>a</v>
      </c>
      <c r="E6" s="301" t="s">
        <v>39</v>
      </c>
      <c r="F6" s="309">
        <v>0.29166666666666669</v>
      </c>
      <c r="G6" s="301" t="s">
        <v>19</v>
      </c>
      <c r="H6" s="309">
        <v>0.66666666666666663</v>
      </c>
      <c r="I6" s="312" t="s">
        <v>73</v>
      </c>
      <c r="J6" s="309">
        <v>4.1666666666666664e-002</v>
      </c>
      <c r="K6" s="313" t="s">
        <v>10</v>
      </c>
      <c r="L6" s="308">
        <f t="shared" ref="L6:L22" si="1">IF(OR(F6="",H6=""),"",(H6+IF(F6&gt;H6,1,0)-F6-J6)*24)</f>
        <v>7.9999999999999982</v>
      </c>
      <c r="N6" s="314"/>
    </row>
    <row r="7" spans="2:14">
      <c r="B7" s="301">
        <v>2</v>
      </c>
      <c r="C7" s="302" t="s">
        <v>49</v>
      </c>
      <c r="D7" s="306" t="str">
        <f t="shared" si="0"/>
        <v>b</v>
      </c>
      <c r="E7" s="301" t="s">
        <v>39</v>
      </c>
      <c r="F7" s="309">
        <v>0.375</v>
      </c>
      <c r="G7" s="301" t="s">
        <v>19</v>
      </c>
      <c r="H7" s="309">
        <v>0.75</v>
      </c>
      <c r="I7" s="312" t="s">
        <v>73</v>
      </c>
      <c r="J7" s="309">
        <v>4.1666666666666664e-002</v>
      </c>
      <c r="K7" s="313" t="s">
        <v>10</v>
      </c>
      <c r="L7" s="308">
        <f t="shared" si="1"/>
        <v>8</v>
      </c>
      <c r="N7" s="314"/>
    </row>
    <row r="8" spans="2:14">
      <c r="B8" s="301">
        <v>3</v>
      </c>
      <c r="C8" s="302" t="s">
        <v>78</v>
      </c>
      <c r="D8" s="306" t="str">
        <f t="shared" si="0"/>
        <v>c</v>
      </c>
      <c r="E8" s="301" t="s">
        <v>39</v>
      </c>
      <c r="F8" s="309">
        <v>0.41666666666666669</v>
      </c>
      <c r="G8" s="301" t="s">
        <v>19</v>
      </c>
      <c r="H8" s="309">
        <v>0.79166666666666663</v>
      </c>
      <c r="I8" s="312" t="s">
        <v>73</v>
      </c>
      <c r="J8" s="309">
        <v>4.1666666666666664e-002</v>
      </c>
      <c r="K8" s="313" t="s">
        <v>10</v>
      </c>
      <c r="L8" s="308">
        <f t="shared" si="1"/>
        <v>7.9999999999999982</v>
      </c>
      <c r="N8" s="314"/>
    </row>
    <row r="9" spans="2:14">
      <c r="B9" s="301">
        <v>4</v>
      </c>
      <c r="C9" s="302" t="s">
        <v>79</v>
      </c>
      <c r="D9" s="306" t="str">
        <f t="shared" si="0"/>
        <v>d</v>
      </c>
      <c r="E9" s="301" t="s">
        <v>39</v>
      </c>
      <c r="F9" s="309">
        <v>0.5</v>
      </c>
      <c r="G9" s="301" t="s">
        <v>19</v>
      </c>
      <c r="H9" s="309">
        <v>0.875</v>
      </c>
      <c r="I9" s="312" t="s">
        <v>73</v>
      </c>
      <c r="J9" s="309">
        <v>4.1666666666666664e-002</v>
      </c>
      <c r="K9" s="313" t="s">
        <v>10</v>
      </c>
      <c r="L9" s="308">
        <f t="shared" si="1"/>
        <v>8</v>
      </c>
      <c r="N9" s="314"/>
    </row>
    <row r="10" spans="2:14">
      <c r="B10" s="301">
        <v>5</v>
      </c>
      <c r="C10" s="302" t="s">
        <v>80</v>
      </c>
      <c r="D10" s="306" t="str">
        <f t="shared" si="0"/>
        <v>e</v>
      </c>
      <c r="E10" s="301" t="s">
        <v>39</v>
      </c>
      <c r="F10" s="309">
        <v>0.375</v>
      </c>
      <c r="G10" s="301" t="s">
        <v>19</v>
      </c>
      <c r="H10" s="309">
        <v>0.54166666666666663</v>
      </c>
      <c r="I10" s="312" t="s">
        <v>73</v>
      </c>
      <c r="J10" s="309">
        <v>0</v>
      </c>
      <c r="K10" s="313" t="s">
        <v>10</v>
      </c>
      <c r="L10" s="308">
        <f t="shared" si="1"/>
        <v>3.9999999999999991</v>
      </c>
      <c r="N10" s="314"/>
    </row>
    <row r="11" spans="2:14">
      <c r="B11" s="301">
        <v>6</v>
      </c>
      <c r="C11" s="302" t="s">
        <v>60</v>
      </c>
      <c r="D11" s="306" t="str">
        <f t="shared" si="0"/>
        <v>f</v>
      </c>
      <c r="E11" s="301" t="s">
        <v>39</v>
      </c>
      <c r="F11" s="309">
        <v>0.54166666666666663</v>
      </c>
      <c r="G11" s="301" t="s">
        <v>19</v>
      </c>
      <c r="H11" s="309">
        <v>0.77083333333333337</v>
      </c>
      <c r="I11" s="312" t="s">
        <v>73</v>
      </c>
      <c r="J11" s="309">
        <v>0</v>
      </c>
      <c r="K11" s="313" t="s">
        <v>10</v>
      </c>
      <c r="L11" s="308">
        <f t="shared" si="1"/>
        <v>5.5000000000000018</v>
      </c>
      <c r="N11" s="314"/>
    </row>
    <row r="12" spans="2:14">
      <c r="B12" s="301">
        <v>7</v>
      </c>
      <c r="C12" s="302" t="s">
        <v>81</v>
      </c>
      <c r="D12" s="306" t="str">
        <f t="shared" si="0"/>
        <v>g</v>
      </c>
      <c r="E12" s="301" t="s">
        <v>39</v>
      </c>
      <c r="F12" s="309">
        <v>0.58333333333333337</v>
      </c>
      <c r="G12" s="301" t="s">
        <v>19</v>
      </c>
      <c r="H12" s="309">
        <v>0.83333333333333337</v>
      </c>
      <c r="I12" s="312" t="s">
        <v>73</v>
      </c>
      <c r="J12" s="309">
        <v>0</v>
      </c>
      <c r="K12" s="313" t="s">
        <v>10</v>
      </c>
      <c r="L12" s="308">
        <f t="shared" si="1"/>
        <v>6</v>
      </c>
      <c r="N12" s="314"/>
    </row>
    <row r="13" spans="2:14">
      <c r="B13" s="301">
        <v>8</v>
      </c>
      <c r="C13" s="302" t="s">
        <v>74</v>
      </c>
      <c r="D13" s="306" t="str">
        <f t="shared" si="0"/>
        <v>h</v>
      </c>
      <c r="E13" s="301" t="s">
        <v>39</v>
      </c>
      <c r="F13" s="309">
        <v>0.66666666666666663</v>
      </c>
      <c r="G13" s="301" t="s">
        <v>19</v>
      </c>
      <c r="H13" s="309">
        <v>1</v>
      </c>
      <c r="I13" s="312" t="s">
        <v>73</v>
      </c>
      <c r="J13" s="309">
        <v>0</v>
      </c>
      <c r="K13" s="313" t="s">
        <v>10</v>
      </c>
      <c r="L13" s="308">
        <f t="shared" si="1"/>
        <v>8</v>
      </c>
      <c r="N13" s="314" t="s">
        <v>215</v>
      </c>
    </row>
    <row r="14" spans="2:14">
      <c r="B14" s="301">
        <v>9</v>
      </c>
      <c r="C14" s="302" t="s">
        <v>67</v>
      </c>
      <c r="D14" s="306" t="str">
        <f t="shared" si="0"/>
        <v>i</v>
      </c>
      <c r="E14" s="301" t="s">
        <v>39</v>
      </c>
      <c r="F14" s="309">
        <v>0</v>
      </c>
      <c r="G14" s="301" t="s">
        <v>19</v>
      </c>
      <c r="H14" s="309">
        <v>0.375</v>
      </c>
      <c r="I14" s="312" t="s">
        <v>73</v>
      </c>
      <c r="J14" s="309">
        <v>4.1666666666666664e-002</v>
      </c>
      <c r="K14" s="313" t="s">
        <v>10</v>
      </c>
      <c r="L14" s="308">
        <f t="shared" si="1"/>
        <v>8</v>
      </c>
      <c r="N14" s="314" t="s">
        <v>225</v>
      </c>
    </row>
    <row r="15" spans="2:14">
      <c r="B15" s="301">
        <v>10</v>
      </c>
      <c r="C15" s="302" t="s">
        <v>51</v>
      </c>
      <c r="D15" s="306" t="str">
        <f t="shared" si="0"/>
        <v>j</v>
      </c>
      <c r="E15" s="301" t="s">
        <v>39</v>
      </c>
      <c r="F15" s="309"/>
      <c r="G15" s="301" t="s">
        <v>19</v>
      </c>
      <c r="H15" s="309"/>
      <c r="I15" s="312" t="s">
        <v>73</v>
      </c>
      <c r="J15" s="309">
        <v>0</v>
      </c>
      <c r="K15" s="313" t="s">
        <v>10</v>
      </c>
      <c r="L15" s="308" t="str">
        <f t="shared" si="1"/>
        <v/>
      </c>
      <c r="N15" s="314"/>
    </row>
    <row r="16" spans="2:14">
      <c r="B16" s="301">
        <v>11</v>
      </c>
      <c r="C16" s="302" t="s">
        <v>82</v>
      </c>
      <c r="D16" s="306" t="str">
        <f t="shared" si="0"/>
        <v>k</v>
      </c>
      <c r="E16" s="301" t="s">
        <v>39</v>
      </c>
      <c r="F16" s="309"/>
      <c r="G16" s="301" t="s">
        <v>19</v>
      </c>
      <c r="H16" s="309"/>
      <c r="I16" s="312" t="s">
        <v>73</v>
      </c>
      <c r="J16" s="309">
        <v>0</v>
      </c>
      <c r="K16" s="313" t="s">
        <v>10</v>
      </c>
      <c r="L16" s="308" t="str">
        <f t="shared" si="1"/>
        <v/>
      </c>
      <c r="N16" s="314"/>
    </row>
    <row r="17" spans="2:14">
      <c r="B17" s="301">
        <v>12</v>
      </c>
      <c r="C17" s="302" t="s">
        <v>84</v>
      </c>
      <c r="D17" s="306" t="str">
        <f t="shared" si="0"/>
        <v>l</v>
      </c>
      <c r="E17" s="301" t="s">
        <v>39</v>
      </c>
      <c r="F17" s="309"/>
      <c r="G17" s="301" t="s">
        <v>19</v>
      </c>
      <c r="H17" s="309"/>
      <c r="I17" s="312" t="s">
        <v>73</v>
      </c>
      <c r="J17" s="309">
        <v>0</v>
      </c>
      <c r="K17" s="313" t="s">
        <v>10</v>
      </c>
      <c r="L17" s="308" t="str">
        <f t="shared" si="1"/>
        <v/>
      </c>
      <c r="N17" s="314"/>
    </row>
    <row r="18" spans="2:14">
      <c r="B18" s="301">
        <v>13</v>
      </c>
      <c r="C18" s="302" t="s">
        <v>11</v>
      </c>
      <c r="D18" s="306" t="str">
        <f t="shared" si="0"/>
        <v>m</v>
      </c>
      <c r="E18" s="301" t="s">
        <v>39</v>
      </c>
      <c r="F18" s="309"/>
      <c r="G18" s="301" t="s">
        <v>19</v>
      </c>
      <c r="H18" s="309"/>
      <c r="I18" s="312" t="s">
        <v>73</v>
      </c>
      <c r="J18" s="309">
        <v>0</v>
      </c>
      <c r="K18" s="313" t="s">
        <v>10</v>
      </c>
      <c r="L18" s="308" t="str">
        <f t="shared" si="1"/>
        <v/>
      </c>
      <c r="N18" s="314"/>
    </row>
    <row r="19" spans="2:14">
      <c r="B19" s="301">
        <v>14</v>
      </c>
      <c r="C19" s="302" t="s">
        <v>24</v>
      </c>
      <c r="D19" s="306" t="str">
        <f t="shared" si="0"/>
        <v>n</v>
      </c>
      <c r="E19" s="301" t="s">
        <v>39</v>
      </c>
      <c r="F19" s="309"/>
      <c r="G19" s="301" t="s">
        <v>19</v>
      </c>
      <c r="H19" s="309"/>
      <c r="I19" s="312" t="s">
        <v>73</v>
      </c>
      <c r="J19" s="309">
        <v>0</v>
      </c>
      <c r="K19" s="313" t="s">
        <v>10</v>
      </c>
      <c r="L19" s="308" t="str">
        <f t="shared" si="1"/>
        <v/>
      </c>
      <c r="N19" s="314"/>
    </row>
    <row r="20" spans="2:14">
      <c r="B20" s="301">
        <v>15</v>
      </c>
      <c r="C20" s="302" t="s">
        <v>41</v>
      </c>
      <c r="D20" s="306" t="str">
        <f t="shared" si="0"/>
        <v>o</v>
      </c>
      <c r="E20" s="301" t="s">
        <v>39</v>
      </c>
      <c r="F20" s="309"/>
      <c r="G20" s="301" t="s">
        <v>19</v>
      </c>
      <c r="H20" s="309"/>
      <c r="I20" s="312" t="s">
        <v>73</v>
      </c>
      <c r="J20" s="309">
        <v>0</v>
      </c>
      <c r="K20" s="313" t="s">
        <v>10</v>
      </c>
      <c r="L20" s="308" t="str">
        <f t="shared" si="1"/>
        <v/>
      </c>
      <c r="N20" s="314"/>
    </row>
    <row r="21" spans="2:14">
      <c r="B21" s="301">
        <v>16</v>
      </c>
      <c r="C21" s="302" t="s">
        <v>33</v>
      </c>
      <c r="D21" s="306" t="str">
        <f t="shared" si="0"/>
        <v>p</v>
      </c>
      <c r="E21" s="301" t="s">
        <v>39</v>
      </c>
      <c r="F21" s="309"/>
      <c r="G21" s="301" t="s">
        <v>19</v>
      </c>
      <c r="H21" s="309"/>
      <c r="I21" s="312" t="s">
        <v>73</v>
      </c>
      <c r="J21" s="309">
        <v>0</v>
      </c>
      <c r="K21" s="313" t="s">
        <v>10</v>
      </c>
      <c r="L21" s="308" t="str">
        <f t="shared" si="1"/>
        <v/>
      </c>
      <c r="N21" s="314"/>
    </row>
    <row r="22" spans="2:14">
      <c r="B22" s="301">
        <v>17</v>
      </c>
      <c r="C22" s="302" t="s">
        <v>85</v>
      </c>
      <c r="D22" s="306" t="str">
        <f t="shared" si="0"/>
        <v>q</v>
      </c>
      <c r="E22" s="301" t="s">
        <v>39</v>
      </c>
      <c r="F22" s="309"/>
      <c r="G22" s="301" t="s">
        <v>19</v>
      </c>
      <c r="H22" s="309"/>
      <c r="I22" s="312" t="s">
        <v>73</v>
      </c>
      <c r="J22" s="309">
        <v>0</v>
      </c>
      <c r="K22" s="313" t="s">
        <v>10</v>
      </c>
      <c r="L22" s="308" t="str">
        <f t="shared" si="1"/>
        <v/>
      </c>
      <c r="N22" s="314"/>
    </row>
    <row r="23" spans="2:14">
      <c r="B23" s="301">
        <v>18</v>
      </c>
      <c r="C23" s="302" t="s">
        <v>77</v>
      </c>
      <c r="D23" s="306" t="str">
        <f t="shared" si="0"/>
        <v>r</v>
      </c>
      <c r="E23" s="301" t="s">
        <v>39</v>
      </c>
      <c r="F23" s="310"/>
      <c r="G23" s="301" t="s">
        <v>19</v>
      </c>
      <c r="H23" s="310"/>
      <c r="I23" s="312" t="s">
        <v>73</v>
      </c>
      <c r="J23" s="310"/>
      <c r="K23" s="313" t="s">
        <v>10</v>
      </c>
      <c r="L23" s="302">
        <v>1</v>
      </c>
      <c r="N23" s="314"/>
    </row>
    <row r="24" spans="2:14">
      <c r="B24" s="301">
        <v>19</v>
      </c>
      <c r="C24" s="302" t="s">
        <v>86</v>
      </c>
      <c r="D24" s="306" t="str">
        <f t="shared" si="0"/>
        <v>s</v>
      </c>
      <c r="E24" s="301" t="s">
        <v>39</v>
      </c>
      <c r="F24" s="310"/>
      <c r="G24" s="301" t="s">
        <v>19</v>
      </c>
      <c r="H24" s="310"/>
      <c r="I24" s="312" t="s">
        <v>73</v>
      </c>
      <c r="J24" s="310"/>
      <c r="K24" s="313" t="s">
        <v>10</v>
      </c>
      <c r="L24" s="302">
        <v>2</v>
      </c>
      <c r="N24" s="314"/>
    </row>
    <row r="25" spans="2:14">
      <c r="B25" s="301">
        <v>20</v>
      </c>
      <c r="C25" s="302" t="s">
        <v>25</v>
      </c>
      <c r="D25" s="306" t="str">
        <f t="shared" si="0"/>
        <v>t</v>
      </c>
      <c r="E25" s="301" t="s">
        <v>39</v>
      </c>
      <c r="F25" s="310"/>
      <c r="G25" s="301" t="s">
        <v>19</v>
      </c>
      <c r="H25" s="310"/>
      <c r="I25" s="312" t="s">
        <v>73</v>
      </c>
      <c r="J25" s="310"/>
      <c r="K25" s="313" t="s">
        <v>10</v>
      </c>
      <c r="L25" s="302">
        <v>3</v>
      </c>
      <c r="N25" s="314"/>
    </row>
    <row r="26" spans="2:14">
      <c r="B26" s="301">
        <v>21</v>
      </c>
      <c r="C26" s="302" t="s">
        <v>88</v>
      </c>
      <c r="D26" s="306" t="str">
        <f t="shared" si="0"/>
        <v>u</v>
      </c>
      <c r="E26" s="301" t="s">
        <v>39</v>
      </c>
      <c r="F26" s="310"/>
      <c r="G26" s="301" t="s">
        <v>19</v>
      </c>
      <c r="H26" s="310"/>
      <c r="I26" s="312" t="s">
        <v>73</v>
      </c>
      <c r="J26" s="310"/>
      <c r="K26" s="313" t="s">
        <v>10</v>
      </c>
      <c r="L26" s="302">
        <v>4</v>
      </c>
      <c r="N26" s="314"/>
    </row>
    <row r="27" spans="2:14">
      <c r="B27" s="301">
        <v>22</v>
      </c>
      <c r="C27" s="302" t="s">
        <v>89</v>
      </c>
      <c r="D27" s="306" t="str">
        <f t="shared" si="0"/>
        <v>v</v>
      </c>
      <c r="E27" s="301" t="s">
        <v>39</v>
      </c>
      <c r="F27" s="310"/>
      <c r="G27" s="301" t="s">
        <v>19</v>
      </c>
      <c r="H27" s="310"/>
      <c r="I27" s="312" t="s">
        <v>73</v>
      </c>
      <c r="J27" s="310"/>
      <c r="K27" s="313" t="s">
        <v>10</v>
      </c>
      <c r="L27" s="302">
        <v>5</v>
      </c>
      <c r="N27" s="314"/>
    </row>
    <row r="28" spans="2:14">
      <c r="B28" s="301">
        <v>23</v>
      </c>
      <c r="C28" s="302" t="s">
        <v>64</v>
      </c>
      <c r="D28" s="306" t="str">
        <f t="shared" si="0"/>
        <v>w</v>
      </c>
      <c r="E28" s="301" t="s">
        <v>39</v>
      </c>
      <c r="F28" s="310"/>
      <c r="G28" s="301" t="s">
        <v>19</v>
      </c>
      <c r="H28" s="310"/>
      <c r="I28" s="312" t="s">
        <v>73</v>
      </c>
      <c r="J28" s="310"/>
      <c r="K28" s="313" t="s">
        <v>10</v>
      </c>
      <c r="L28" s="302">
        <v>6</v>
      </c>
      <c r="N28" s="314"/>
    </row>
    <row r="29" spans="2:14">
      <c r="B29" s="301">
        <v>24</v>
      </c>
      <c r="C29" s="302" t="s">
        <v>91</v>
      </c>
      <c r="D29" s="306" t="str">
        <f t="shared" si="0"/>
        <v>x</v>
      </c>
      <c r="E29" s="301" t="s">
        <v>39</v>
      </c>
      <c r="F29" s="310"/>
      <c r="G29" s="301" t="s">
        <v>19</v>
      </c>
      <c r="H29" s="310"/>
      <c r="I29" s="312" t="s">
        <v>73</v>
      </c>
      <c r="J29" s="310"/>
      <c r="K29" s="313" t="s">
        <v>10</v>
      </c>
      <c r="L29" s="302">
        <v>7</v>
      </c>
      <c r="N29" s="314"/>
    </row>
    <row r="30" spans="2:14">
      <c r="B30" s="301">
        <v>25</v>
      </c>
      <c r="C30" s="302" t="s">
        <v>92</v>
      </c>
      <c r="D30" s="306" t="str">
        <f t="shared" si="0"/>
        <v>y</v>
      </c>
      <c r="E30" s="301" t="s">
        <v>39</v>
      </c>
      <c r="F30" s="310"/>
      <c r="G30" s="301" t="s">
        <v>19</v>
      </c>
      <c r="H30" s="310"/>
      <c r="I30" s="312" t="s">
        <v>73</v>
      </c>
      <c r="J30" s="310"/>
      <c r="K30" s="313" t="s">
        <v>10</v>
      </c>
      <c r="L30" s="302">
        <v>8</v>
      </c>
      <c r="N30" s="314"/>
    </row>
    <row r="31" spans="2:14">
      <c r="B31" s="301">
        <v>26</v>
      </c>
      <c r="C31" s="302" t="s">
        <v>0</v>
      </c>
      <c r="D31" s="306" t="str">
        <f t="shared" si="0"/>
        <v>z</v>
      </c>
      <c r="E31" s="301" t="s">
        <v>39</v>
      </c>
      <c r="F31" s="310"/>
      <c r="G31" s="301" t="s">
        <v>19</v>
      </c>
      <c r="H31" s="310"/>
      <c r="I31" s="312" t="s">
        <v>73</v>
      </c>
      <c r="J31" s="310"/>
      <c r="K31" s="313" t="s">
        <v>10</v>
      </c>
      <c r="L31" s="302">
        <v>1</v>
      </c>
      <c r="N31" s="314"/>
    </row>
    <row r="32" spans="2:14">
      <c r="B32" s="301">
        <v>27</v>
      </c>
      <c r="C32" s="302" t="s">
        <v>91</v>
      </c>
      <c r="D32" s="306" t="str">
        <f t="shared" si="0"/>
        <v>x</v>
      </c>
      <c r="E32" s="301" t="s">
        <v>39</v>
      </c>
      <c r="F32" s="310"/>
      <c r="G32" s="301" t="s">
        <v>19</v>
      </c>
      <c r="H32" s="310"/>
      <c r="I32" s="312" t="s">
        <v>73</v>
      </c>
      <c r="J32" s="310"/>
      <c r="K32" s="313" t="s">
        <v>10</v>
      </c>
      <c r="L32" s="302">
        <v>2</v>
      </c>
      <c r="N32" s="314"/>
    </row>
    <row r="33" spans="2:14">
      <c r="B33" s="301">
        <v>28</v>
      </c>
      <c r="C33" s="302" t="s">
        <v>52</v>
      </c>
      <c r="D33" s="306" t="str">
        <f t="shared" si="0"/>
        <v>aa</v>
      </c>
      <c r="E33" s="301" t="s">
        <v>39</v>
      </c>
      <c r="F33" s="310"/>
      <c r="G33" s="301" t="s">
        <v>19</v>
      </c>
      <c r="H33" s="310"/>
      <c r="I33" s="312" t="s">
        <v>73</v>
      </c>
      <c r="J33" s="310"/>
      <c r="K33" s="313" t="s">
        <v>10</v>
      </c>
      <c r="L33" s="302">
        <v>3</v>
      </c>
      <c r="N33" s="314"/>
    </row>
    <row r="34" spans="2:14">
      <c r="B34" s="301">
        <v>29</v>
      </c>
      <c r="C34" s="302" t="s">
        <v>93</v>
      </c>
      <c r="D34" s="306" t="str">
        <f t="shared" si="0"/>
        <v>ab</v>
      </c>
      <c r="E34" s="301" t="s">
        <v>39</v>
      </c>
      <c r="F34" s="310"/>
      <c r="G34" s="301" t="s">
        <v>19</v>
      </c>
      <c r="H34" s="310"/>
      <c r="I34" s="312" t="s">
        <v>73</v>
      </c>
      <c r="J34" s="310"/>
      <c r="K34" s="313" t="s">
        <v>10</v>
      </c>
      <c r="L34" s="302">
        <v>4</v>
      </c>
      <c r="N34" s="314"/>
    </row>
    <row r="35" spans="2:14">
      <c r="B35" s="301">
        <v>30</v>
      </c>
      <c r="C35" s="302" t="s">
        <v>94</v>
      </c>
      <c r="D35" s="306" t="str">
        <f t="shared" si="0"/>
        <v>ac</v>
      </c>
      <c r="E35" s="301" t="s">
        <v>39</v>
      </c>
      <c r="F35" s="310"/>
      <c r="G35" s="301" t="s">
        <v>19</v>
      </c>
      <c r="H35" s="310"/>
      <c r="I35" s="312" t="s">
        <v>73</v>
      </c>
      <c r="J35" s="310"/>
      <c r="K35" s="313" t="s">
        <v>10</v>
      </c>
      <c r="L35" s="302">
        <v>5</v>
      </c>
      <c r="N35" s="314"/>
    </row>
    <row r="36" spans="2:14">
      <c r="B36" s="301">
        <v>31</v>
      </c>
      <c r="C36" s="302" t="s">
        <v>96</v>
      </c>
      <c r="D36" s="306" t="str">
        <f t="shared" si="0"/>
        <v>ad</v>
      </c>
      <c r="E36" s="301" t="s">
        <v>39</v>
      </c>
      <c r="F36" s="310"/>
      <c r="G36" s="301" t="s">
        <v>19</v>
      </c>
      <c r="H36" s="310"/>
      <c r="I36" s="312" t="s">
        <v>73</v>
      </c>
      <c r="J36" s="310"/>
      <c r="K36" s="313" t="s">
        <v>10</v>
      </c>
      <c r="L36" s="302">
        <v>6</v>
      </c>
      <c r="N36" s="314"/>
    </row>
    <row r="37" spans="2:14">
      <c r="B37" s="301">
        <v>32</v>
      </c>
      <c r="C37" s="302" t="s">
        <v>97</v>
      </c>
      <c r="D37" s="306" t="str">
        <f t="shared" si="0"/>
        <v>ae</v>
      </c>
      <c r="E37" s="301" t="s">
        <v>39</v>
      </c>
      <c r="F37" s="310"/>
      <c r="G37" s="301" t="s">
        <v>19</v>
      </c>
      <c r="H37" s="310"/>
      <c r="I37" s="312" t="s">
        <v>73</v>
      </c>
      <c r="J37" s="310"/>
      <c r="K37" s="313" t="s">
        <v>10</v>
      </c>
      <c r="L37" s="302">
        <v>7</v>
      </c>
      <c r="N37" s="314"/>
    </row>
    <row r="38" spans="2:14">
      <c r="B38" s="301">
        <v>33</v>
      </c>
      <c r="C38" s="302" t="s">
        <v>99</v>
      </c>
      <c r="D38" s="306" t="str">
        <f t="shared" si="0"/>
        <v>af</v>
      </c>
      <c r="E38" s="301" t="s">
        <v>39</v>
      </c>
      <c r="F38" s="310"/>
      <c r="G38" s="301" t="s">
        <v>19</v>
      </c>
      <c r="H38" s="310"/>
      <c r="I38" s="312" t="s">
        <v>73</v>
      </c>
      <c r="J38" s="310"/>
      <c r="K38" s="313" t="s">
        <v>10</v>
      </c>
      <c r="L38" s="302">
        <v>8</v>
      </c>
      <c r="N38" s="314"/>
    </row>
    <row r="39" spans="2:14">
      <c r="B39" s="301">
        <v>34</v>
      </c>
      <c r="C39" s="303" t="s">
        <v>123</v>
      </c>
      <c r="D39" s="306"/>
      <c r="E39" s="301" t="s">
        <v>39</v>
      </c>
      <c r="F39" s="309">
        <v>0.29166666666666669</v>
      </c>
      <c r="G39" s="301" t="s">
        <v>19</v>
      </c>
      <c r="H39" s="309">
        <v>0.39583333333333331</v>
      </c>
      <c r="I39" s="312" t="s">
        <v>73</v>
      </c>
      <c r="J39" s="309">
        <v>0</v>
      </c>
      <c r="K39" s="313" t="s">
        <v>10</v>
      </c>
      <c r="L39" s="308">
        <f>IF(OR(F39="",H39=""),"",(H39+IF(F39&gt;H39,1,0)-F39-J39)*24)</f>
        <v>2.4999999999999991</v>
      </c>
      <c r="N39" s="314"/>
    </row>
    <row r="40" spans="2:14">
      <c r="B40" s="301"/>
      <c r="C40" s="304" t="s">
        <v>72</v>
      </c>
      <c r="D40" s="306"/>
      <c r="E40" s="301" t="s">
        <v>39</v>
      </c>
      <c r="F40" s="309">
        <v>0.6875</v>
      </c>
      <c r="G40" s="301" t="s">
        <v>19</v>
      </c>
      <c r="H40" s="309">
        <v>0.83333333333333337</v>
      </c>
      <c r="I40" s="312" t="s">
        <v>73</v>
      </c>
      <c r="J40" s="309">
        <v>0</v>
      </c>
      <c r="K40" s="313" t="s">
        <v>10</v>
      </c>
      <c r="L40" s="308">
        <f>IF(OR(F40="",H40=""),"",(H40+IF(F40&gt;H40,1,0)-F40-J40)*24)</f>
        <v>3.5000000000000009</v>
      </c>
      <c r="N40" s="314"/>
    </row>
    <row r="41" spans="2:14">
      <c r="B41" s="301"/>
      <c r="C41" s="305" t="s">
        <v>72</v>
      </c>
      <c r="D41" s="306" t="str">
        <f>C39</f>
        <v>ag</v>
      </c>
      <c r="E41" s="301" t="s">
        <v>39</v>
      </c>
      <c r="F41" s="309" t="s">
        <v>72</v>
      </c>
      <c r="G41" s="301" t="s">
        <v>19</v>
      </c>
      <c r="H41" s="309" t="s">
        <v>72</v>
      </c>
      <c r="I41" s="312" t="s">
        <v>73</v>
      </c>
      <c r="J41" s="309" t="s">
        <v>72</v>
      </c>
      <c r="K41" s="313" t="s">
        <v>10</v>
      </c>
      <c r="L41" s="308">
        <f>IF(OR(L39="",L40=""),"",L39+L40)</f>
        <v>6</v>
      </c>
      <c r="N41" s="314" t="s">
        <v>4</v>
      </c>
    </row>
    <row r="42" spans="2:14">
      <c r="B42" s="301"/>
      <c r="C42" s="303" t="s">
        <v>83</v>
      </c>
      <c r="D42" s="306"/>
      <c r="E42" s="301" t="s">
        <v>39</v>
      </c>
      <c r="F42" s="309"/>
      <c r="G42" s="301" t="s">
        <v>19</v>
      </c>
      <c r="H42" s="309"/>
      <c r="I42" s="312" t="s">
        <v>73</v>
      </c>
      <c r="J42" s="309">
        <v>0</v>
      </c>
      <c r="K42" s="313" t="s">
        <v>10</v>
      </c>
      <c r="L42" s="308" t="str">
        <f>IF(OR(F42="",H42=""),"",(H42+IF(F42&gt;H42,1,0)-F42-J42)*24)</f>
        <v/>
      </c>
      <c r="N42" s="314"/>
    </row>
    <row r="43" spans="2:14">
      <c r="B43" s="301">
        <v>35</v>
      </c>
      <c r="C43" s="304" t="s">
        <v>72</v>
      </c>
      <c r="D43" s="306"/>
      <c r="E43" s="301" t="s">
        <v>39</v>
      </c>
      <c r="F43" s="309"/>
      <c r="G43" s="301" t="s">
        <v>19</v>
      </c>
      <c r="H43" s="309"/>
      <c r="I43" s="312" t="s">
        <v>73</v>
      </c>
      <c r="J43" s="309">
        <v>0</v>
      </c>
      <c r="K43" s="313" t="s">
        <v>10</v>
      </c>
      <c r="L43" s="308" t="str">
        <f>IF(OR(F43="",H43=""),"",(H43+IF(F43&gt;H43,1,0)-F43-J43)*24)</f>
        <v/>
      </c>
      <c r="N43" s="314"/>
    </row>
    <row r="44" spans="2:14">
      <c r="B44" s="301"/>
      <c r="C44" s="305" t="s">
        <v>72</v>
      </c>
      <c r="D44" s="306" t="str">
        <f>C42</f>
        <v>ah</v>
      </c>
      <c r="E44" s="301" t="s">
        <v>39</v>
      </c>
      <c r="F44" s="309" t="s">
        <v>72</v>
      </c>
      <c r="G44" s="301" t="s">
        <v>19</v>
      </c>
      <c r="H44" s="309" t="s">
        <v>72</v>
      </c>
      <c r="I44" s="312" t="s">
        <v>73</v>
      </c>
      <c r="J44" s="309" t="s">
        <v>72</v>
      </c>
      <c r="K44" s="313" t="s">
        <v>10</v>
      </c>
      <c r="L44" s="308" t="str">
        <f>IF(OR(L42="",L43=""),"",L42+L43)</f>
        <v/>
      </c>
      <c r="N44" s="314" t="s">
        <v>207</v>
      </c>
    </row>
    <row r="45" spans="2:14">
      <c r="B45" s="301"/>
      <c r="C45" s="303" t="s">
        <v>208</v>
      </c>
      <c r="D45" s="306"/>
      <c r="E45" s="301" t="s">
        <v>39</v>
      </c>
      <c r="F45" s="309"/>
      <c r="G45" s="301" t="s">
        <v>19</v>
      </c>
      <c r="H45" s="309"/>
      <c r="I45" s="312" t="s">
        <v>73</v>
      </c>
      <c r="J45" s="309">
        <v>0</v>
      </c>
      <c r="K45" s="313" t="s">
        <v>10</v>
      </c>
      <c r="L45" s="308" t="str">
        <f>IF(OR(F45="",H45=""),"",(H45+IF(F45&gt;H45,1,0)-F45-J45)*24)</f>
        <v/>
      </c>
      <c r="N45" s="314"/>
    </row>
    <row r="46" spans="2:14">
      <c r="B46" s="301">
        <v>36</v>
      </c>
      <c r="C46" s="304" t="s">
        <v>72</v>
      </c>
      <c r="D46" s="306"/>
      <c r="E46" s="301" t="s">
        <v>39</v>
      </c>
      <c r="F46" s="309"/>
      <c r="G46" s="301" t="s">
        <v>19</v>
      </c>
      <c r="H46" s="309"/>
      <c r="I46" s="312" t="s">
        <v>73</v>
      </c>
      <c r="J46" s="309">
        <v>0</v>
      </c>
      <c r="K46" s="313" t="s">
        <v>10</v>
      </c>
      <c r="L46" s="308" t="str">
        <f>IF(OR(F46="",H46=""),"",(H46+IF(F46&gt;H46,1,0)-F46-J46)*24)</f>
        <v/>
      </c>
      <c r="N46" s="314"/>
    </row>
    <row r="47" spans="2:14">
      <c r="B47" s="301"/>
      <c r="C47" s="305" t="s">
        <v>72</v>
      </c>
      <c r="D47" s="306" t="str">
        <f>C45</f>
        <v>ai</v>
      </c>
      <c r="E47" s="301" t="s">
        <v>39</v>
      </c>
      <c r="F47" s="309" t="s">
        <v>72</v>
      </c>
      <c r="G47" s="301" t="s">
        <v>19</v>
      </c>
      <c r="H47" s="309" t="s">
        <v>72</v>
      </c>
      <c r="I47" s="312" t="s">
        <v>73</v>
      </c>
      <c r="J47" s="309" t="s">
        <v>72</v>
      </c>
      <c r="K47" s="313" t="s">
        <v>10</v>
      </c>
      <c r="L47" s="308" t="str">
        <f>IF(OR(L45="",L46=""),"",L45+L46)</f>
        <v/>
      </c>
      <c r="N47" s="314" t="s">
        <v>207</v>
      </c>
    </row>
    <row r="49" spans="3:4">
      <c r="C49" s="299" t="s">
        <v>119</v>
      </c>
      <c r="D49" s="299"/>
    </row>
    <row r="50" spans="3:4">
      <c r="C50" s="299" t="s">
        <v>209</v>
      </c>
      <c r="D50" s="299"/>
    </row>
    <row r="51" spans="3:4">
      <c r="C51" s="299" t="s">
        <v>210</v>
      </c>
      <c r="D51" s="299"/>
    </row>
    <row r="52" spans="3:4">
      <c r="C52" s="299" t="s">
        <v>211</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BO290"/>
  <sheetViews>
    <sheetView showGridLines="0" tabSelected="1" view="pageBreakPreview" zoomScale="75" zoomScaleNormal="55" zoomScaleSheetLayoutView="75" workbookViewId="0">
      <selection activeCell="D1" sqref="D1"/>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41" t="s">
        <v>290</v>
      </c>
      <c r="D1" s="41"/>
      <c r="E1" s="41"/>
      <c r="F1" s="41"/>
      <c r="G1" s="41"/>
      <c r="H1" s="41"/>
      <c r="I1" s="41"/>
      <c r="J1" s="41"/>
      <c r="M1" s="88" t="s">
        <v>5</v>
      </c>
      <c r="P1" s="41"/>
      <c r="Q1" s="41"/>
      <c r="R1" s="41"/>
      <c r="S1" s="41"/>
      <c r="T1" s="41"/>
      <c r="U1" s="41"/>
      <c r="V1" s="41"/>
      <c r="W1" s="41"/>
      <c r="AS1" s="122" t="s">
        <v>28</v>
      </c>
      <c r="AT1" s="231" t="s">
        <v>226</v>
      </c>
      <c r="AU1" s="232"/>
      <c r="AV1" s="232"/>
      <c r="AW1" s="232"/>
      <c r="AX1" s="232"/>
      <c r="AY1" s="232"/>
      <c r="AZ1" s="232"/>
      <c r="BA1" s="232"/>
      <c r="BB1" s="232"/>
      <c r="BC1" s="232"/>
      <c r="BD1" s="232"/>
      <c r="BE1" s="232"/>
      <c r="BF1" s="232"/>
      <c r="BG1" s="232"/>
      <c r="BH1" s="232"/>
      <c r="BI1" s="232"/>
      <c r="BJ1" s="122" t="s">
        <v>10</v>
      </c>
    </row>
    <row r="2" spans="2:67" s="3" customFormat="1" ht="20.25" customHeight="1">
      <c r="J2" s="88"/>
      <c r="M2" s="88"/>
      <c r="N2" s="88"/>
      <c r="P2" s="122"/>
      <c r="Q2" s="122"/>
      <c r="R2" s="122"/>
      <c r="S2" s="122"/>
      <c r="T2" s="122"/>
      <c r="U2" s="122"/>
      <c r="V2" s="122"/>
      <c r="W2" s="122"/>
      <c r="AB2" s="122" t="s">
        <v>48</v>
      </c>
      <c r="AC2" s="201">
        <v>8</v>
      </c>
      <c r="AD2" s="201"/>
      <c r="AE2" s="122" t="s">
        <v>45</v>
      </c>
      <c r="AF2" s="217">
        <f>IF(AC2=0,"",YEAR(DATE(2018+AC2,1,1)))</f>
        <v>2026</v>
      </c>
      <c r="AG2" s="217"/>
      <c r="AH2" s="221" t="s">
        <v>40</v>
      </c>
      <c r="AI2" s="221" t="s">
        <v>7</v>
      </c>
      <c r="AJ2" s="201">
        <v>4</v>
      </c>
      <c r="AK2" s="201"/>
      <c r="AL2" s="221" t="s">
        <v>58</v>
      </c>
      <c r="AS2" s="122" t="s">
        <v>63</v>
      </c>
      <c r="AT2" s="201" t="s">
        <v>188</v>
      </c>
      <c r="AU2" s="201"/>
      <c r="AV2" s="201"/>
      <c r="AW2" s="201"/>
      <c r="AX2" s="201"/>
      <c r="AY2" s="201"/>
      <c r="AZ2" s="201"/>
      <c r="BA2" s="201"/>
      <c r="BB2" s="201"/>
      <c r="BC2" s="201"/>
      <c r="BD2" s="201"/>
      <c r="BE2" s="201"/>
      <c r="BF2" s="201"/>
      <c r="BG2" s="201"/>
      <c r="BH2" s="201"/>
      <c r="BI2" s="201"/>
      <c r="BJ2" s="122" t="s">
        <v>10</v>
      </c>
      <c r="BK2" s="122"/>
      <c r="BL2" s="122"/>
      <c r="BM2" s="122"/>
    </row>
    <row r="3" spans="2:67" s="3" customFormat="1" ht="20.25" customHeight="1">
      <c r="J3" s="88"/>
      <c r="M3" s="88"/>
      <c r="O3" s="122"/>
      <c r="P3" s="122"/>
      <c r="Q3" s="122"/>
      <c r="R3" s="122"/>
      <c r="S3" s="122"/>
      <c r="T3" s="122"/>
      <c r="U3" s="122"/>
      <c r="AC3" s="202"/>
      <c r="AD3" s="202"/>
      <c r="AE3" s="215"/>
      <c r="AF3" s="218"/>
      <c r="AG3" s="215"/>
      <c r="BD3" s="257" t="s">
        <v>47</v>
      </c>
      <c r="BE3" s="268" t="s">
        <v>102</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59</v>
      </c>
      <c r="BE4" s="268" t="s">
        <v>212</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219</v>
      </c>
      <c r="AP6" s="224"/>
      <c r="AQ6" s="224"/>
      <c r="AR6" s="224"/>
      <c r="AS6" s="2"/>
      <c r="AT6" s="2"/>
      <c r="AU6" s="2"/>
      <c r="AW6" s="230"/>
      <c r="AX6" s="230"/>
      <c r="AY6" s="87"/>
      <c r="AZ6" s="2"/>
      <c r="BA6" s="236">
        <v>40</v>
      </c>
      <c r="BB6" s="239"/>
      <c r="BC6" s="87" t="s">
        <v>50</v>
      </c>
      <c r="BD6" s="2"/>
      <c r="BE6" s="236">
        <v>160</v>
      </c>
      <c r="BF6" s="239"/>
      <c r="BG6" s="87" t="s">
        <v>56</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61</v>
      </c>
      <c r="BC8" s="224"/>
      <c r="BD8" s="224"/>
      <c r="BE8" s="269">
        <f>DAY(EOMONTH(DATE(AF2,AJ2,1),0))</f>
        <v>30</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202</v>
      </c>
      <c r="AR10" s="230"/>
      <c r="AS10" s="224"/>
      <c r="AT10" s="42"/>
      <c r="AU10" s="42"/>
      <c r="AV10" s="234"/>
      <c r="AW10" s="224"/>
      <c r="AX10" s="235"/>
      <c r="AY10" s="235"/>
      <c r="AZ10" s="235"/>
      <c r="BA10" s="224"/>
      <c r="BB10" s="224"/>
      <c r="BC10" s="248" t="s">
        <v>222</v>
      </c>
      <c r="BD10" s="224"/>
      <c r="BE10" s="236"/>
      <c r="BF10" s="239"/>
      <c r="BG10" s="87" t="s">
        <v>258</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46</v>
      </c>
      <c r="C12" s="22" t="s">
        <v>269</v>
      </c>
      <c r="D12" s="56"/>
      <c r="E12" s="64"/>
      <c r="F12" s="56"/>
      <c r="G12" s="64"/>
      <c r="H12" s="56"/>
      <c r="I12" s="77" t="s">
        <v>270</v>
      </c>
      <c r="J12" s="91"/>
      <c r="K12" s="64" t="s">
        <v>271</v>
      </c>
      <c r="L12" s="113"/>
      <c r="M12" s="113"/>
      <c r="N12" s="56"/>
      <c r="O12" s="64" t="s">
        <v>139</v>
      </c>
      <c r="P12" s="113"/>
      <c r="Q12" s="113"/>
      <c r="R12" s="113"/>
      <c r="S12" s="56"/>
      <c r="T12" s="144"/>
      <c r="U12" s="144"/>
      <c r="V12" s="164"/>
      <c r="W12" s="177" t="s">
        <v>272</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273</v>
      </c>
      <c r="BE12" s="249"/>
      <c r="BF12" s="22" t="s">
        <v>274</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18</v>
      </c>
      <c r="X13" s="178"/>
      <c r="Y13" s="178"/>
      <c r="Z13" s="178"/>
      <c r="AA13" s="178"/>
      <c r="AB13" s="178"/>
      <c r="AC13" s="205"/>
      <c r="AD13" s="212" t="s">
        <v>31</v>
      </c>
      <c r="AE13" s="178"/>
      <c r="AF13" s="178"/>
      <c r="AG13" s="178"/>
      <c r="AH13" s="178"/>
      <c r="AI13" s="178"/>
      <c r="AJ13" s="205"/>
      <c r="AK13" s="212" t="s">
        <v>34</v>
      </c>
      <c r="AL13" s="178"/>
      <c r="AM13" s="178"/>
      <c r="AN13" s="178"/>
      <c r="AO13" s="178"/>
      <c r="AP13" s="178"/>
      <c r="AQ13" s="205"/>
      <c r="AR13" s="212" t="s">
        <v>2</v>
      </c>
      <c r="AS13" s="178"/>
      <c r="AT13" s="178"/>
      <c r="AU13" s="178"/>
      <c r="AV13" s="178"/>
      <c r="AW13" s="178"/>
      <c r="AX13" s="205"/>
      <c r="AY13" s="212" t="s">
        <v>38</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IF($BE$3="暦月",IF(DAY(DATE($AF$2,$AJ$2,29))=29,29,""),"")</f>
        <v/>
      </c>
      <c r="AZ14" s="107" t="str">
        <f>IF($BE$3="暦月",IF(DAY(DATE($AF$2,$AJ$2,30))=30,30,""),"")</f>
        <v/>
      </c>
      <c r="BA14" s="206" t="str">
        <f>IF($BE$3="暦月",IF(DAY(DATE($AF$2,$AJ$2,31))=31,31,""),"")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4</v>
      </c>
      <c r="X15" s="107">
        <f>WEEKDAY(DATE($AF$2,$AJ$2,2))</f>
        <v>5</v>
      </c>
      <c r="Y15" s="107">
        <f>WEEKDAY(DATE($AF$2,$AJ$2,3))</f>
        <v>6</v>
      </c>
      <c r="Z15" s="107">
        <f>WEEKDAY(DATE($AF$2,$AJ$2,4))</f>
        <v>7</v>
      </c>
      <c r="AA15" s="107">
        <f>WEEKDAY(DATE($AF$2,$AJ$2,5))</f>
        <v>1</v>
      </c>
      <c r="AB15" s="107">
        <f>WEEKDAY(DATE($AF$2,$AJ$2,6))</f>
        <v>2</v>
      </c>
      <c r="AC15" s="206">
        <f>WEEKDAY(DATE($AF$2,$AJ$2,7))</f>
        <v>3</v>
      </c>
      <c r="AD15" s="213">
        <f>WEEKDAY(DATE($AF$2,$AJ$2,8))</f>
        <v>4</v>
      </c>
      <c r="AE15" s="107">
        <f>WEEKDAY(DATE($AF$2,$AJ$2,9))</f>
        <v>5</v>
      </c>
      <c r="AF15" s="107">
        <f>WEEKDAY(DATE($AF$2,$AJ$2,10))</f>
        <v>6</v>
      </c>
      <c r="AG15" s="107">
        <f>WEEKDAY(DATE($AF$2,$AJ$2,11))</f>
        <v>7</v>
      </c>
      <c r="AH15" s="107">
        <f>WEEKDAY(DATE($AF$2,$AJ$2,12))</f>
        <v>1</v>
      </c>
      <c r="AI15" s="107">
        <f>WEEKDAY(DATE($AF$2,$AJ$2,13))</f>
        <v>2</v>
      </c>
      <c r="AJ15" s="206">
        <f>WEEKDAY(DATE($AF$2,$AJ$2,14))</f>
        <v>3</v>
      </c>
      <c r="AK15" s="213">
        <f>WEEKDAY(DATE($AF$2,$AJ$2,15))</f>
        <v>4</v>
      </c>
      <c r="AL15" s="107">
        <f>WEEKDAY(DATE($AF$2,$AJ$2,16))</f>
        <v>5</v>
      </c>
      <c r="AM15" s="107">
        <f>WEEKDAY(DATE($AF$2,$AJ$2,17))</f>
        <v>6</v>
      </c>
      <c r="AN15" s="107">
        <f>WEEKDAY(DATE($AF$2,$AJ$2,18))</f>
        <v>7</v>
      </c>
      <c r="AO15" s="107">
        <f>WEEKDAY(DATE($AF$2,$AJ$2,19))</f>
        <v>1</v>
      </c>
      <c r="AP15" s="107">
        <f>WEEKDAY(DATE($AF$2,$AJ$2,20))</f>
        <v>2</v>
      </c>
      <c r="AQ15" s="206">
        <f>WEEKDAY(DATE($AF$2,$AJ$2,21))</f>
        <v>3</v>
      </c>
      <c r="AR15" s="213">
        <f>WEEKDAY(DATE($AF$2,$AJ$2,22))</f>
        <v>4</v>
      </c>
      <c r="AS15" s="107">
        <f>WEEKDAY(DATE($AF$2,$AJ$2,23))</f>
        <v>5</v>
      </c>
      <c r="AT15" s="107">
        <f>WEEKDAY(DATE($AF$2,$AJ$2,24))</f>
        <v>6</v>
      </c>
      <c r="AU15" s="107">
        <f>WEEKDAY(DATE($AF$2,$AJ$2,25))</f>
        <v>7</v>
      </c>
      <c r="AV15" s="107">
        <f>WEEKDAY(DATE($AF$2,$AJ$2,26))</f>
        <v>1</v>
      </c>
      <c r="AW15" s="107">
        <f>WEEKDAY(DATE($AF$2,$AJ$2,27))</f>
        <v>2</v>
      </c>
      <c r="AX15" s="206">
        <f>WEEKDAY(DATE($AF$2,$AJ$2,28))</f>
        <v>3</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水</v>
      </c>
      <c r="X16" s="191" t="str">
        <f t="shared" si="0"/>
        <v>木</v>
      </c>
      <c r="Y16" s="191" t="str">
        <f t="shared" si="0"/>
        <v>金</v>
      </c>
      <c r="Z16" s="191" t="str">
        <f t="shared" si="0"/>
        <v>土</v>
      </c>
      <c r="AA16" s="191" t="str">
        <f t="shared" si="0"/>
        <v>日</v>
      </c>
      <c r="AB16" s="191" t="str">
        <f t="shared" si="0"/>
        <v>月</v>
      </c>
      <c r="AC16" s="207" t="str">
        <f t="shared" si="0"/>
        <v>火</v>
      </c>
      <c r="AD16" s="214" t="str">
        <f t="shared" si="0"/>
        <v>水</v>
      </c>
      <c r="AE16" s="191" t="str">
        <f t="shared" si="0"/>
        <v>木</v>
      </c>
      <c r="AF16" s="191" t="str">
        <f t="shared" si="0"/>
        <v>金</v>
      </c>
      <c r="AG16" s="191" t="str">
        <f t="shared" si="0"/>
        <v>土</v>
      </c>
      <c r="AH16" s="191" t="str">
        <f t="shared" si="0"/>
        <v>日</v>
      </c>
      <c r="AI16" s="191" t="str">
        <f t="shared" si="0"/>
        <v>月</v>
      </c>
      <c r="AJ16" s="207" t="str">
        <f t="shared" si="0"/>
        <v>火</v>
      </c>
      <c r="AK16" s="214" t="str">
        <f t="shared" si="0"/>
        <v>水</v>
      </c>
      <c r="AL16" s="191" t="str">
        <f t="shared" si="0"/>
        <v>木</v>
      </c>
      <c r="AM16" s="191" t="str">
        <f t="shared" si="0"/>
        <v>金</v>
      </c>
      <c r="AN16" s="191" t="str">
        <f t="shared" si="0"/>
        <v>土</v>
      </c>
      <c r="AO16" s="191" t="str">
        <f t="shared" si="0"/>
        <v>日</v>
      </c>
      <c r="AP16" s="191" t="str">
        <f t="shared" si="0"/>
        <v>月</v>
      </c>
      <c r="AQ16" s="207" t="str">
        <f t="shared" si="0"/>
        <v>火</v>
      </c>
      <c r="AR16" s="214" t="str">
        <f t="shared" si="0"/>
        <v>水</v>
      </c>
      <c r="AS16" s="191" t="str">
        <f t="shared" si="0"/>
        <v>木</v>
      </c>
      <c r="AT16" s="191" t="str">
        <f t="shared" si="0"/>
        <v>金</v>
      </c>
      <c r="AU16" s="191" t="str">
        <f t="shared" si="0"/>
        <v>土</v>
      </c>
      <c r="AV16" s="191" t="str">
        <f t="shared" si="0"/>
        <v>日</v>
      </c>
      <c r="AW16" s="191" t="str">
        <f t="shared" si="0"/>
        <v>月</v>
      </c>
      <c r="AX16" s="207" t="str">
        <f t="shared" si="0"/>
        <v>火</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42</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108</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42</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108</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42</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108</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42</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108</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42</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108</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42</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108</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42</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108</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42</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108</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42</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108</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42</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108</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42</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108</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42</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108</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42</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108</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42</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108</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42</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108</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42</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108</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42</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108</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42</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108</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42</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108</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42</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108</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42</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108</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42</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108</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42</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108</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42</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108</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42</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108</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42</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108</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42</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108</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42</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108</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42</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108</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42</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108</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42</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108</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42</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108</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42</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108</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42</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108</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42</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108</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42</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108</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42</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108</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42</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108</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42</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108</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42</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108</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42</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108</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42</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108</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42</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108</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42</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108</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42</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108</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42</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108</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42</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108</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42</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108</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42</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108</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42</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108</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42</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108</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42</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108</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42</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108</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42</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108</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42</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108</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42</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108</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42</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108</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42</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108</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42</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108</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42</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108</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42</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108</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42</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108</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42</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108</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42</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108</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42</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108</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42</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108</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42</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108</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42</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108</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42</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108</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42</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108</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42</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108</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42</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108</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42</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108</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42</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108</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42</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108</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42</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108</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42</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108</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42</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108</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42</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108</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42</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108</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42</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108</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42</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108</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42</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108</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42</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108</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42</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108</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42</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108</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42</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108</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42</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108</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42</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108</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42</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108</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42</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108</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42</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108</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42</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108</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42</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108</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42</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108</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42</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108</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42</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108</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42</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108</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42</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108</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42</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108</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275</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157</v>
      </c>
      <c r="L219" s="99"/>
      <c r="M219" s="99"/>
      <c r="N219" s="99"/>
      <c r="O219" s="99"/>
      <c r="P219" s="99"/>
      <c r="Q219" s="99"/>
      <c r="R219" s="99"/>
      <c r="S219" s="99"/>
      <c r="T219" s="109"/>
      <c r="U219" s="99"/>
      <c r="V219" s="99"/>
      <c r="W219" s="99"/>
      <c r="X219" s="99"/>
      <c r="Y219" s="99"/>
      <c r="Z219" s="190"/>
      <c r="AA219" s="99" t="s">
        <v>164</v>
      </c>
      <c r="AB219" s="99"/>
      <c r="AC219" s="99"/>
      <c r="AD219" s="99"/>
      <c r="AE219" s="99"/>
      <c r="AF219" s="99"/>
      <c r="AG219" s="99"/>
      <c r="AH219" s="99"/>
      <c r="AI219" s="99"/>
      <c r="AJ219" s="109"/>
      <c r="AK219" s="99"/>
      <c r="AL219" s="99"/>
      <c r="AM219" s="99"/>
      <c r="AN219" s="99"/>
      <c r="AO219" s="190"/>
      <c r="AP219" s="190"/>
      <c r="AQ219" s="99" t="s">
        <v>165</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150</v>
      </c>
      <c r="L220" s="105"/>
      <c r="M220" s="105" t="s">
        <v>152</v>
      </c>
      <c r="N220" s="105"/>
      <c r="O220" s="105"/>
      <c r="P220" s="105"/>
      <c r="Q220" s="99"/>
      <c r="R220" s="136" t="s">
        <v>154</v>
      </c>
      <c r="S220" s="136"/>
      <c r="T220" s="136"/>
      <c r="U220" s="136"/>
      <c r="V220" s="111"/>
      <c r="W220" s="186" t="s">
        <v>151</v>
      </c>
      <c r="X220" s="186"/>
      <c r="Y220" s="87"/>
      <c r="Z220" s="190"/>
      <c r="AA220" s="105" t="s">
        <v>150</v>
      </c>
      <c r="AB220" s="105"/>
      <c r="AC220" s="105" t="s">
        <v>152</v>
      </c>
      <c r="AD220" s="105"/>
      <c r="AE220" s="105"/>
      <c r="AF220" s="105"/>
      <c r="AG220" s="99"/>
      <c r="AH220" s="136" t="s">
        <v>154</v>
      </c>
      <c r="AI220" s="136"/>
      <c r="AJ220" s="136"/>
      <c r="AK220" s="136"/>
      <c r="AL220" s="111"/>
      <c r="AM220" s="186" t="s">
        <v>151</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155</v>
      </c>
      <c r="N221" s="106"/>
      <c r="O221" s="106" t="s">
        <v>65</v>
      </c>
      <c r="P221" s="106"/>
      <c r="Q221" s="99"/>
      <c r="R221" s="106" t="s">
        <v>155</v>
      </c>
      <c r="S221" s="106"/>
      <c r="T221" s="106" t="s">
        <v>65</v>
      </c>
      <c r="U221" s="106"/>
      <c r="V221" s="111"/>
      <c r="W221" s="186" t="s">
        <v>26</v>
      </c>
      <c r="X221" s="186"/>
      <c r="Y221" s="87"/>
      <c r="Z221" s="190"/>
      <c r="AA221" s="106"/>
      <c r="AB221" s="106"/>
      <c r="AC221" s="106" t="s">
        <v>155</v>
      </c>
      <c r="AD221" s="106"/>
      <c r="AE221" s="106" t="s">
        <v>65</v>
      </c>
      <c r="AF221" s="106"/>
      <c r="AG221" s="99"/>
      <c r="AH221" s="106" t="s">
        <v>155</v>
      </c>
      <c r="AI221" s="106"/>
      <c r="AJ221" s="106" t="s">
        <v>65</v>
      </c>
      <c r="AK221" s="106"/>
      <c r="AL221" s="111"/>
      <c r="AM221" s="186" t="s">
        <v>26</v>
      </c>
      <c r="AN221" s="186"/>
      <c r="AO221" s="190"/>
      <c r="AP221" s="190"/>
      <c r="AQ221" s="228" t="s">
        <v>136</v>
      </c>
      <c r="AR221" s="228"/>
      <c r="AS221" s="228"/>
      <c r="AT221" s="228"/>
      <c r="AU221" s="111"/>
      <c r="AV221" s="186" t="s">
        <v>138</v>
      </c>
      <c r="AW221" s="228"/>
      <c r="AX221" s="228"/>
      <c r="AY221" s="228"/>
      <c r="AZ221" s="111"/>
      <c r="BA221" s="106" t="s">
        <v>156</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23</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23</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166</v>
      </c>
      <c r="AV222" s="229">
        <f>AK236</f>
        <v>0</v>
      </c>
      <c r="AW222" s="107"/>
      <c r="AX222" s="107"/>
      <c r="AY222" s="107"/>
      <c r="AZ222" s="105" t="s">
        <v>161</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14</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14</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20</v>
      </c>
      <c r="L224" s="107"/>
      <c r="M224" s="121">
        <f>SUMIFS($BB$17:$BB$216,$F$17:$F$216,"看護職員",$H$17:$H$216,"C")</f>
        <v>0</v>
      </c>
      <c r="N224" s="121"/>
      <c r="O224" s="121">
        <f>SUMIFS($BD$17:$BD$216,$F$17:$F$216,"看護職員",$H$17:$H$216,"C")</f>
        <v>0</v>
      </c>
      <c r="P224" s="121"/>
      <c r="Q224" s="133"/>
      <c r="R224" s="137">
        <v>0</v>
      </c>
      <c r="S224" s="137"/>
      <c r="T224" s="137">
        <v>0</v>
      </c>
      <c r="U224" s="137"/>
      <c r="V224" s="175"/>
      <c r="W224" s="188" t="s">
        <v>72</v>
      </c>
      <c r="X224" s="197"/>
      <c r="Y224" s="87"/>
      <c r="Z224" s="190"/>
      <c r="AA224" s="107" t="s">
        <v>20</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72</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27</v>
      </c>
      <c r="L225" s="107"/>
      <c r="M225" s="121">
        <f>SUMIFS($BB$17:$BB$216,$F$17:$F$216,"看護職員",$H$17:$H$216,"D")</f>
        <v>0</v>
      </c>
      <c r="N225" s="121"/>
      <c r="O225" s="121">
        <f>SUMIFS($BD$17:$BD$216,$F$17:$F$216,"看護職員",$H$17:$H$216,"D")</f>
        <v>0</v>
      </c>
      <c r="P225" s="121"/>
      <c r="Q225" s="133"/>
      <c r="R225" s="137">
        <v>0</v>
      </c>
      <c r="S225" s="137"/>
      <c r="T225" s="137">
        <v>0</v>
      </c>
      <c r="U225" s="137"/>
      <c r="V225" s="175"/>
      <c r="W225" s="188" t="s">
        <v>72</v>
      </c>
      <c r="X225" s="197"/>
      <c r="Y225" s="87"/>
      <c r="Z225" s="190"/>
      <c r="AA225" s="107" t="s">
        <v>27</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72</v>
      </c>
      <c r="AN225" s="197"/>
      <c r="AO225" s="190"/>
      <c r="AP225" s="190"/>
      <c r="AQ225" s="99" t="s">
        <v>167</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156</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156</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3</v>
      </c>
      <c r="AR226" s="107"/>
      <c r="AS226" s="107" t="s">
        <v>6</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23</v>
      </c>
      <c r="AR227" s="107"/>
      <c r="AS227" s="107" t="s">
        <v>130</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158</v>
      </c>
      <c r="L228" s="99"/>
      <c r="M228" s="99"/>
      <c r="N228" s="99"/>
      <c r="O228" s="99"/>
      <c r="P228" s="99"/>
      <c r="Q228" s="134" t="s">
        <v>213</v>
      </c>
      <c r="R228" s="139" t="s">
        <v>214</v>
      </c>
      <c r="S228" s="143"/>
      <c r="T228" s="154"/>
      <c r="U228" s="154"/>
      <c r="V228" s="99"/>
      <c r="W228" s="99"/>
      <c r="X228" s="99"/>
      <c r="Y228" s="190"/>
      <c r="Z228" s="190"/>
      <c r="AA228" s="109" t="s">
        <v>158</v>
      </c>
      <c r="AB228" s="99"/>
      <c r="AC228" s="99"/>
      <c r="AD228" s="99"/>
      <c r="AE228" s="99"/>
      <c r="AF228" s="99"/>
      <c r="AG228" s="134" t="s">
        <v>213</v>
      </c>
      <c r="AH228" s="222" t="str">
        <f>R228</f>
        <v>週</v>
      </c>
      <c r="AI228" s="223"/>
      <c r="AJ228" s="154"/>
      <c r="AK228" s="154"/>
      <c r="AL228" s="99"/>
      <c r="AM228" s="99"/>
      <c r="AN228" s="99"/>
      <c r="AO228" s="190"/>
      <c r="AP228" s="190"/>
      <c r="AQ228" s="107" t="s">
        <v>14</v>
      </c>
      <c r="AR228" s="107"/>
      <c r="AS228" s="107" t="s">
        <v>131</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159</v>
      </c>
      <c r="L229" s="99"/>
      <c r="M229" s="99"/>
      <c r="N229" s="99"/>
      <c r="O229" s="99"/>
      <c r="P229" s="99" t="s">
        <v>66</v>
      </c>
      <c r="Q229" s="99"/>
      <c r="R229" s="99"/>
      <c r="S229" s="99"/>
      <c r="T229" s="109"/>
      <c r="U229" s="99"/>
      <c r="V229" s="99"/>
      <c r="W229" s="99"/>
      <c r="X229" s="99"/>
      <c r="Y229" s="190"/>
      <c r="Z229" s="190"/>
      <c r="AA229" s="99" t="s">
        <v>159</v>
      </c>
      <c r="AB229" s="99"/>
      <c r="AC229" s="99"/>
      <c r="AD229" s="99"/>
      <c r="AE229" s="99"/>
      <c r="AF229" s="99" t="s">
        <v>66</v>
      </c>
      <c r="AG229" s="99"/>
      <c r="AH229" s="99"/>
      <c r="AI229" s="99"/>
      <c r="AJ229" s="109"/>
      <c r="AK229" s="99"/>
      <c r="AL229" s="99"/>
      <c r="AM229" s="99"/>
      <c r="AN229" s="99"/>
      <c r="AO229" s="190"/>
      <c r="AP229" s="190"/>
      <c r="AQ229" s="107" t="s">
        <v>20</v>
      </c>
      <c r="AR229" s="107"/>
      <c r="AS229" s="107" t="s">
        <v>132</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160</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160</v>
      </c>
      <c r="AL230" s="99"/>
      <c r="AM230" s="99"/>
      <c r="AN230" s="99"/>
      <c r="AO230" s="190"/>
      <c r="AP230" s="190"/>
      <c r="AQ230" s="107" t="s">
        <v>27</v>
      </c>
      <c r="AR230" s="107"/>
      <c r="AS230" s="107" t="s">
        <v>37</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137</v>
      </c>
      <c r="P231" s="107">
        <f>IF($R$228="週",$BA$6,$BE$6)</f>
        <v>40</v>
      </c>
      <c r="Q231" s="107"/>
      <c r="R231" s="107"/>
      <c r="S231" s="107"/>
      <c r="T231" s="105" t="s">
        <v>161</v>
      </c>
      <c r="U231" s="132">
        <f>ROUNDDOWN(K231/P231,1)</f>
        <v>0</v>
      </c>
      <c r="V231" s="132"/>
      <c r="W231" s="132"/>
      <c r="X231" s="132"/>
      <c r="Y231" s="87"/>
      <c r="Z231" s="87"/>
      <c r="AA231" s="110">
        <f>IF($AH$228="週",AJ226,AH226)</f>
        <v>0</v>
      </c>
      <c r="AB231" s="110"/>
      <c r="AC231" s="110"/>
      <c r="AD231" s="110"/>
      <c r="AE231" s="105" t="s">
        <v>137</v>
      </c>
      <c r="AF231" s="107">
        <f>IF($AH$228="週",$BA$6,$BE$6)</f>
        <v>40</v>
      </c>
      <c r="AG231" s="107"/>
      <c r="AH231" s="107"/>
      <c r="AI231" s="107"/>
      <c r="AJ231" s="105" t="s">
        <v>161</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162</v>
      </c>
      <c r="V232" s="99"/>
      <c r="W232" s="99"/>
      <c r="X232" s="99"/>
      <c r="Y232" s="87"/>
      <c r="Z232" s="87"/>
      <c r="AA232" s="99"/>
      <c r="AB232" s="99"/>
      <c r="AC232" s="99"/>
      <c r="AD232" s="99"/>
      <c r="AE232" s="99"/>
      <c r="AF232" s="99"/>
      <c r="AG232" s="99"/>
      <c r="AH232" s="99"/>
      <c r="AI232" s="99"/>
      <c r="AJ232" s="109"/>
      <c r="AK232" s="99" t="s">
        <v>162</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189</v>
      </c>
      <c r="L233" s="99"/>
      <c r="M233" s="99"/>
      <c r="N233" s="99"/>
      <c r="O233" s="99"/>
      <c r="P233" s="99"/>
      <c r="Q233" s="99"/>
      <c r="R233" s="99"/>
      <c r="S233" s="99"/>
      <c r="T233" s="109"/>
      <c r="U233" s="99"/>
      <c r="V233" s="99"/>
      <c r="W233" s="99"/>
      <c r="X233" s="99"/>
      <c r="Y233" s="87"/>
      <c r="Z233" s="87"/>
      <c r="AA233" s="99" t="s">
        <v>191</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151</v>
      </c>
      <c r="L234" s="99"/>
      <c r="M234" s="99"/>
      <c r="N234" s="99"/>
      <c r="O234" s="99"/>
      <c r="P234" s="99"/>
      <c r="Q234" s="99"/>
      <c r="R234" s="99"/>
      <c r="S234" s="99"/>
      <c r="T234" s="109"/>
      <c r="U234" s="105"/>
      <c r="V234" s="105"/>
      <c r="W234" s="105"/>
      <c r="X234" s="105"/>
      <c r="Y234" s="87"/>
      <c r="Z234" s="87"/>
      <c r="AA234" s="99" t="s">
        <v>151</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163</v>
      </c>
      <c r="L235" s="111"/>
      <c r="M235" s="111"/>
      <c r="N235" s="111"/>
      <c r="O235" s="111"/>
      <c r="P235" s="99" t="s">
        <v>114</v>
      </c>
      <c r="Q235" s="111"/>
      <c r="R235" s="111"/>
      <c r="S235" s="111"/>
      <c r="T235" s="111"/>
      <c r="U235" s="106" t="s">
        <v>156</v>
      </c>
      <c r="V235" s="106"/>
      <c r="W235" s="106"/>
      <c r="X235" s="106"/>
      <c r="Y235" s="87"/>
      <c r="Z235" s="87"/>
      <c r="AA235" s="111" t="s">
        <v>163</v>
      </c>
      <c r="AB235" s="111"/>
      <c r="AC235" s="111"/>
      <c r="AD235" s="111"/>
      <c r="AE235" s="111"/>
      <c r="AF235" s="99" t="s">
        <v>114</v>
      </c>
      <c r="AG235" s="111"/>
      <c r="AH235" s="111"/>
      <c r="AI235" s="111"/>
      <c r="AJ235" s="111"/>
      <c r="AK235" s="106" t="s">
        <v>156</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166</v>
      </c>
      <c r="P236" s="132">
        <f>U231</f>
        <v>0</v>
      </c>
      <c r="Q236" s="132"/>
      <c r="R236" s="132"/>
      <c r="S236" s="132"/>
      <c r="T236" s="105" t="s">
        <v>161</v>
      </c>
      <c r="U236" s="163">
        <f>ROUNDDOWN(K236+P236,1)</f>
        <v>0</v>
      </c>
      <c r="V236" s="163"/>
      <c r="W236" s="163"/>
      <c r="X236" s="163"/>
      <c r="Y236" s="199"/>
      <c r="Z236" s="199"/>
      <c r="AA236" s="200">
        <f>AM226</f>
        <v>0</v>
      </c>
      <c r="AB236" s="200"/>
      <c r="AC236" s="200"/>
      <c r="AD236" s="200"/>
      <c r="AE236" s="176" t="s">
        <v>166</v>
      </c>
      <c r="AF236" s="220">
        <f>AK231</f>
        <v>0</v>
      </c>
      <c r="AG236" s="220"/>
      <c r="AH236" s="220"/>
      <c r="AI236" s="220"/>
      <c r="AJ236" s="176" t="s">
        <v>161</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3:59">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3:59">
      <c r="C285" s="55"/>
      <c r="D285" s="55"/>
      <c r="E285" s="55"/>
      <c r="F285" s="55"/>
      <c r="G285" s="55"/>
      <c r="H285" s="55"/>
      <c r="I285" s="55"/>
      <c r="J285" s="55"/>
      <c r="K285" s="54"/>
      <c r="L285" s="54"/>
    </row>
    <row r="286" spans="3:59">
      <c r="C286" s="55"/>
      <c r="D286" s="55"/>
      <c r="E286" s="55"/>
      <c r="F286" s="55"/>
      <c r="G286" s="55"/>
      <c r="H286" s="55"/>
      <c r="I286" s="55"/>
      <c r="J286" s="55"/>
      <c r="K286" s="54"/>
      <c r="L286" s="54"/>
    </row>
    <row r="287" spans="3:59">
      <c r="C287" s="54"/>
      <c r="D287" s="54"/>
      <c r="E287" s="54"/>
      <c r="F287" s="54"/>
      <c r="G287" s="54"/>
      <c r="H287" s="54"/>
      <c r="I287" s="54"/>
      <c r="J287" s="54"/>
    </row>
    <row r="288" spans="3: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BS290"/>
  <sheetViews>
    <sheetView showGridLines="0" view="pageBreakPreview" zoomScale="75" zoomScaleNormal="55" zoomScaleSheetLayoutView="75" workbookViewId="0">
      <selection activeCell="H1" sqref="H1"/>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290</v>
      </c>
      <c r="H1" s="41"/>
      <c r="I1" s="41"/>
      <c r="J1" s="41"/>
      <c r="K1" s="41"/>
      <c r="L1" s="41"/>
      <c r="M1" s="41"/>
      <c r="N1" s="41"/>
      <c r="Q1" s="88" t="s">
        <v>5</v>
      </c>
      <c r="T1" s="41"/>
      <c r="U1" s="41"/>
      <c r="V1" s="41"/>
      <c r="W1" s="41"/>
      <c r="X1" s="41"/>
      <c r="Y1" s="41"/>
      <c r="Z1" s="41"/>
      <c r="AA1" s="41"/>
      <c r="AW1" s="122" t="s">
        <v>28</v>
      </c>
      <c r="AX1" s="231" t="s">
        <v>227</v>
      </c>
      <c r="AY1" s="232"/>
      <c r="AZ1" s="232"/>
      <c r="BA1" s="232"/>
      <c r="BB1" s="232"/>
      <c r="BC1" s="232"/>
      <c r="BD1" s="232"/>
      <c r="BE1" s="232"/>
      <c r="BF1" s="232"/>
      <c r="BG1" s="232"/>
      <c r="BH1" s="232"/>
      <c r="BI1" s="232"/>
      <c r="BJ1" s="232"/>
      <c r="BK1" s="232"/>
      <c r="BL1" s="232"/>
      <c r="BM1" s="232"/>
      <c r="BN1" s="122" t="s">
        <v>10</v>
      </c>
    </row>
    <row r="2" spans="2:71" s="3" customFormat="1" ht="20.25" customHeight="1">
      <c r="N2" s="88"/>
      <c r="Q2" s="88"/>
      <c r="R2" s="88"/>
      <c r="T2" s="122"/>
      <c r="U2" s="122"/>
      <c r="V2" s="122"/>
      <c r="W2" s="122"/>
      <c r="X2" s="122"/>
      <c r="Y2" s="122"/>
      <c r="Z2" s="122"/>
      <c r="AA2" s="122"/>
      <c r="AF2" s="122" t="s">
        <v>48</v>
      </c>
      <c r="AG2" s="201">
        <v>8</v>
      </c>
      <c r="AH2" s="201"/>
      <c r="AI2" s="122" t="s">
        <v>45</v>
      </c>
      <c r="AJ2" s="217">
        <f>IF(AG2=0,"",YEAR(DATE(2018+AG2,1,1)))</f>
        <v>2026</v>
      </c>
      <c r="AK2" s="217"/>
      <c r="AL2" s="221" t="s">
        <v>40</v>
      </c>
      <c r="AM2" s="221" t="s">
        <v>7</v>
      </c>
      <c r="AN2" s="201">
        <v>4</v>
      </c>
      <c r="AO2" s="201"/>
      <c r="AP2" s="221" t="s">
        <v>58</v>
      </c>
      <c r="AW2" s="122" t="s">
        <v>63</v>
      </c>
      <c r="AX2" s="201" t="s">
        <v>188</v>
      </c>
      <c r="AY2" s="201"/>
      <c r="AZ2" s="201"/>
      <c r="BA2" s="201"/>
      <c r="BB2" s="201"/>
      <c r="BC2" s="201"/>
      <c r="BD2" s="201"/>
      <c r="BE2" s="201"/>
      <c r="BF2" s="201"/>
      <c r="BG2" s="201"/>
      <c r="BH2" s="201"/>
      <c r="BI2" s="201"/>
      <c r="BJ2" s="201"/>
      <c r="BK2" s="201"/>
      <c r="BL2" s="201"/>
      <c r="BM2" s="201"/>
      <c r="BN2" s="122" t="s">
        <v>10</v>
      </c>
      <c r="BO2" s="122"/>
      <c r="BP2" s="122"/>
      <c r="BQ2" s="122"/>
    </row>
    <row r="3" spans="2:71" s="3" customFormat="1" ht="20.25" customHeight="1">
      <c r="N3" s="88"/>
      <c r="Q3" s="88"/>
      <c r="S3" s="122"/>
      <c r="T3" s="122"/>
      <c r="U3" s="122"/>
      <c r="V3" s="122"/>
      <c r="W3" s="122"/>
      <c r="X3" s="122"/>
      <c r="Y3" s="122"/>
      <c r="AG3" s="202"/>
      <c r="AH3" s="202"/>
      <c r="AI3" s="215"/>
      <c r="AJ3" s="218"/>
      <c r="AK3" s="215"/>
      <c r="BH3" s="257" t="s">
        <v>47</v>
      </c>
      <c r="BI3" s="268" t="s">
        <v>102</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59</v>
      </c>
      <c r="BI4" s="268" t="s">
        <v>212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219</v>
      </c>
      <c r="AT6" s="224"/>
      <c r="AU6" s="224"/>
      <c r="AV6" s="224"/>
      <c r="AW6" s="2"/>
      <c r="AX6" s="2"/>
      <c r="AY6" s="2"/>
      <c r="BA6" s="230"/>
      <c r="BB6" s="230"/>
      <c r="BC6" s="87"/>
      <c r="BD6" s="2"/>
      <c r="BE6" s="236">
        <v>40</v>
      </c>
      <c r="BF6" s="239"/>
      <c r="BG6" s="87" t="s">
        <v>50</v>
      </c>
      <c r="BH6" s="2"/>
      <c r="BI6" s="236">
        <v>160</v>
      </c>
      <c r="BJ6" s="239"/>
      <c r="BK6" s="87" t="s">
        <v>56</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61</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202</v>
      </c>
      <c r="AV10" s="230"/>
      <c r="AW10" s="224"/>
      <c r="AX10" s="42"/>
      <c r="AY10" s="42"/>
      <c r="AZ10" s="234"/>
      <c r="BA10" s="224"/>
      <c r="BB10" s="235"/>
      <c r="BC10" s="235"/>
      <c r="BD10" s="235"/>
      <c r="BE10" s="224"/>
      <c r="BF10" s="224"/>
      <c r="BG10" s="248" t="s">
        <v>222</v>
      </c>
      <c r="BH10" s="224"/>
      <c r="BI10" s="236"/>
      <c r="BJ10" s="239"/>
      <c r="BK10" s="87" t="s">
        <v>258</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46</v>
      </c>
      <c r="C12" s="15" t="s">
        <v>259</v>
      </c>
      <c r="D12" s="22" t="s">
        <v>260</v>
      </c>
      <c r="E12" s="29"/>
      <c r="F12" s="35"/>
      <c r="G12" s="22" t="s">
        <v>261</v>
      </c>
      <c r="H12" s="56"/>
      <c r="I12" s="64"/>
      <c r="J12" s="56"/>
      <c r="K12" s="64"/>
      <c r="L12" s="56"/>
      <c r="M12" s="77" t="s">
        <v>262</v>
      </c>
      <c r="N12" s="91"/>
      <c r="O12" s="64" t="s">
        <v>264</v>
      </c>
      <c r="P12" s="113"/>
      <c r="Q12" s="113"/>
      <c r="R12" s="56"/>
      <c r="S12" s="64" t="s">
        <v>265</v>
      </c>
      <c r="T12" s="113"/>
      <c r="U12" s="113"/>
      <c r="V12" s="113"/>
      <c r="W12" s="56"/>
      <c r="X12" s="144"/>
      <c r="Y12" s="144"/>
      <c r="Z12" s="164"/>
      <c r="AA12" s="177" t="s">
        <v>217</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266</v>
      </c>
      <c r="BI12" s="249"/>
      <c r="BJ12" s="22" t="s">
        <v>267</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18</v>
      </c>
      <c r="AB13" s="178"/>
      <c r="AC13" s="178"/>
      <c r="AD13" s="178"/>
      <c r="AE13" s="178"/>
      <c r="AF13" s="178"/>
      <c r="AG13" s="205"/>
      <c r="AH13" s="212" t="s">
        <v>31</v>
      </c>
      <c r="AI13" s="178"/>
      <c r="AJ13" s="178"/>
      <c r="AK13" s="178"/>
      <c r="AL13" s="178"/>
      <c r="AM13" s="178"/>
      <c r="AN13" s="205"/>
      <c r="AO13" s="212" t="s">
        <v>34</v>
      </c>
      <c r="AP13" s="178"/>
      <c r="AQ13" s="178"/>
      <c r="AR13" s="178"/>
      <c r="AS13" s="178"/>
      <c r="AT13" s="178"/>
      <c r="AU13" s="205"/>
      <c r="AV13" s="212" t="s">
        <v>2</v>
      </c>
      <c r="AW13" s="178"/>
      <c r="AX13" s="178"/>
      <c r="AY13" s="178"/>
      <c r="AZ13" s="178"/>
      <c r="BA13" s="178"/>
      <c r="BB13" s="205"/>
      <c r="BC13" s="212" t="s">
        <v>38</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4</v>
      </c>
      <c r="AB15" s="107">
        <f>WEEKDAY(DATE($AJ$2,$AN$2,2))</f>
        <v>5</v>
      </c>
      <c r="AC15" s="107">
        <f>WEEKDAY(DATE($AJ$2,$AN$2,3))</f>
        <v>6</v>
      </c>
      <c r="AD15" s="107">
        <f>WEEKDAY(DATE($AJ$2,$AN$2,4))</f>
        <v>7</v>
      </c>
      <c r="AE15" s="107">
        <f>WEEKDAY(DATE($AJ$2,$AN$2,5))</f>
        <v>1</v>
      </c>
      <c r="AF15" s="107">
        <f>WEEKDAY(DATE($AJ$2,$AN$2,6))</f>
        <v>2</v>
      </c>
      <c r="AG15" s="206">
        <f>WEEKDAY(DATE($AJ$2,$AN$2,7))</f>
        <v>3</v>
      </c>
      <c r="AH15" s="213">
        <f>WEEKDAY(DATE($AJ$2,$AN$2,8))</f>
        <v>4</v>
      </c>
      <c r="AI15" s="107">
        <f>WEEKDAY(DATE($AJ$2,$AN$2,9))</f>
        <v>5</v>
      </c>
      <c r="AJ15" s="107">
        <f>WEEKDAY(DATE($AJ$2,$AN$2,10))</f>
        <v>6</v>
      </c>
      <c r="AK15" s="107">
        <f>WEEKDAY(DATE($AJ$2,$AN$2,11))</f>
        <v>7</v>
      </c>
      <c r="AL15" s="107">
        <f>WEEKDAY(DATE($AJ$2,$AN$2,12))</f>
        <v>1</v>
      </c>
      <c r="AM15" s="107">
        <f>WEEKDAY(DATE($AJ$2,$AN$2,13))</f>
        <v>2</v>
      </c>
      <c r="AN15" s="206">
        <f>WEEKDAY(DATE($AJ$2,$AN$2,14))</f>
        <v>3</v>
      </c>
      <c r="AO15" s="213">
        <f>WEEKDAY(DATE($AJ$2,$AN$2,15))</f>
        <v>4</v>
      </c>
      <c r="AP15" s="107">
        <f>WEEKDAY(DATE($AJ$2,$AN$2,16))</f>
        <v>5</v>
      </c>
      <c r="AQ15" s="107">
        <f>WEEKDAY(DATE($AJ$2,$AN$2,17))</f>
        <v>6</v>
      </c>
      <c r="AR15" s="107">
        <f>WEEKDAY(DATE($AJ$2,$AN$2,18))</f>
        <v>7</v>
      </c>
      <c r="AS15" s="107">
        <f>WEEKDAY(DATE($AJ$2,$AN$2,19))</f>
        <v>1</v>
      </c>
      <c r="AT15" s="107">
        <f>WEEKDAY(DATE($AJ$2,$AN$2,20))</f>
        <v>2</v>
      </c>
      <c r="AU15" s="206">
        <f>WEEKDAY(DATE($AJ$2,$AN$2,21))</f>
        <v>3</v>
      </c>
      <c r="AV15" s="213">
        <f>WEEKDAY(DATE($AJ$2,$AN$2,22))</f>
        <v>4</v>
      </c>
      <c r="AW15" s="107">
        <f>WEEKDAY(DATE($AJ$2,$AN$2,23))</f>
        <v>5</v>
      </c>
      <c r="AX15" s="107">
        <f>WEEKDAY(DATE($AJ$2,$AN$2,24))</f>
        <v>6</v>
      </c>
      <c r="AY15" s="107">
        <f>WEEKDAY(DATE($AJ$2,$AN$2,25))</f>
        <v>7</v>
      </c>
      <c r="AZ15" s="107">
        <f>WEEKDAY(DATE($AJ$2,$AN$2,26))</f>
        <v>1</v>
      </c>
      <c r="BA15" s="107">
        <f>WEEKDAY(DATE($AJ$2,$AN$2,27))</f>
        <v>2</v>
      </c>
      <c r="BB15" s="206">
        <f>WEEKDAY(DATE($AJ$2,$AN$2,28))</f>
        <v>3</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水</v>
      </c>
      <c r="AB16" s="191" t="str">
        <f t="shared" si="0"/>
        <v>木</v>
      </c>
      <c r="AC16" s="191" t="str">
        <f t="shared" si="0"/>
        <v>金</v>
      </c>
      <c r="AD16" s="191" t="str">
        <f t="shared" si="0"/>
        <v>土</v>
      </c>
      <c r="AE16" s="191" t="str">
        <f t="shared" si="0"/>
        <v>日</v>
      </c>
      <c r="AF16" s="191" t="str">
        <f t="shared" si="0"/>
        <v>月</v>
      </c>
      <c r="AG16" s="207" t="str">
        <f t="shared" si="0"/>
        <v>火</v>
      </c>
      <c r="AH16" s="214" t="str">
        <f t="shared" si="0"/>
        <v>水</v>
      </c>
      <c r="AI16" s="191" t="str">
        <f t="shared" si="0"/>
        <v>木</v>
      </c>
      <c r="AJ16" s="191" t="str">
        <f t="shared" si="0"/>
        <v>金</v>
      </c>
      <c r="AK16" s="191" t="str">
        <f t="shared" si="0"/>
        <v>土</v>
      </c>
      <c r="AL16" s="191" t="str">
        <f t="shared" si="0"/>
        <v>日</v>
      </c>
      <c r="AM16" s="191" t="str">
        <f t="shared" si="0"/>
        <v>月</v>
      </c>
      <c r="AN16" s="207" t="str">
        <f t="shared" si="0"/>
        <v>火</v>
      </c>
      <c r="AO16" s="214" t="str">
        <f t="shared" si="0"/>
        <v>水</v>
      </c>
      <c r="AP16" s="191" t="str">
        <f t="shared" si="0"/>
        <v>木</v>
      </c>
      <c r="AQ16" s="191" t="str">
        <f t="shared" si="0"/>
        <v>金</v>
      </c>
      <c r="AR16" s="191" t="str">
        <f t="shared" si="0"/>
        <v>土</v>
      </c>
      <c r="AS16" s="191" t="str">
        <f t="shared" si="0"/>
        <v>日</v>
      </c>
      <c r="AT16" s="191" t="str">
        <f t="shared" si="0"/>
        <v>月</v>
      </c>
      <c r="AU16" s="207" t="str">
        <f t="shared" si="0"/>
        <v>火</v>
      </c>
      <c r="AV16" s="214" t="str">
        <f t="shared" si="0"/>
        <v>水</v>
      </c>
      <c r="AW16" s="191" t="str">
        <f t="shared" si="0"/>
        <v>木</v>
      </c>
      <c r="AX16" s="191" t="str">
        <f t="shared" si="0"/>
        <v>金</v>
      </c>
      <c r="AY16" s="191" t="str">
        <f t="shared" si="0"/>
        <v>土</v>
      </c>
      <c r="AZ16" s="191" t="str">
        <f t="shared" si="0"/>
        <v>日</v>
      </c>
      <c r="BA16" s="191" t="str">
        <f t="shared" si="0"/>
        <v>月</v>
      </c>
      <c r="BB16" s="207" t="str">
        <f t="shared" si="0"/>
        <v>火</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42</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108</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42</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108</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42</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108</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42</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108</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42</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108</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42</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108</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42</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108</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42</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108</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42</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108</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42</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108</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42</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108</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42</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108</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42</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108</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42</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108</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42</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108</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42</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108</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42</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108</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42</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108</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42</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108</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42</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108</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42</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108</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42</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108</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42</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108</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42</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108</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42</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108</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42</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108</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42</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108</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42</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108</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42</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108</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42</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108</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42</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108</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42</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108</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42</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108</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42</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108</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42</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108</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42</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108</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42</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108</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42</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108</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42</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108</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42</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108</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42</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108</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42</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108</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42</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108</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42</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108</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42</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108</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42</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108</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42</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108</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42</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108</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42</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108</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42</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108</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42</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108</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42</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108</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42</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108</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42</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108</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42</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108</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42</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108</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42</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108</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42</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108</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42</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108</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42</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108</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42</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108</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42</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108</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42</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108</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42</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108</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42</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108</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42</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108</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42</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108</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42</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108</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42</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108</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42</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108</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42</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108</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42</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108</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42</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108</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42</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108</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42</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108</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42</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108</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42</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108</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42</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108</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42</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108</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42</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108</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42</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108</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42</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108</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42</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108</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42</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108</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42</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108</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42</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108</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42</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108</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42</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108</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42</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108</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42</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108</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42</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108</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42</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108</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42</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108</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42</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108</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42</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108</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42</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108</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42</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108</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42</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108</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42</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108</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42</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108</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268</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157</v>
      </c>
      <c r="P219" s="99"/>
      <c r="Q219" s="99"/>
      <c r="R219" s="99"/>
      <c r="S219" s="99"/>
      <c r="T219" s="99"/>
      <c r="U219" s="99"/>
      <c r="V219" s="99"/>
      <c r="W219" s="99"/>
      <c r="X219" s="109"/>
      <c r="Y219" s="99"/>
      <c r="Z219" s="99"/>
      <c r="AA219" s="99"/>
      <c r="AB219" s="99"/>
      <c r="AC219" s="99"/>
      <c r="AD219" s="190"/>
      <c r="AE219" s="99" t="s">
        <v>164</v>
      </c>
      <c r="AF219" s="99"/>
      <c r="AG219" s="99"/>
      <c r="AH219" s="99"/>
      <c r="AI219" s="99"/>
      <c r="AJ219" s="99"/>
      <c r="AK219" s="99"/>
      <c r="AL219" s="99"/>
      <c r="AM219" s="99"/>
      <c r="AN219" s="109"/>
      <c r="AO219" s="99"/>
      <c r="AP219" s="99"/>
      <c r="AQ219" s="99"/>
      <c r="AR219" s="99"/>
      <c r="AS219" s="190"/>
      <c r="AT219" s="190"/>
      <c r="AU219" s="99" t="s">
        <v>165</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150</v>
      </c>
      <c r="P220" s="105"/>
      <c r="Q220" s="105" t="s">
        <v>152</v>
      </c>
      <c r="R220" s="105"/>
      <c r="S220" s="105"/>
      <c r="T220" s="105"/>
      <c r="U220" s="99"/>
      <c r="V220" s="136" t="s">
        <v>154</v>
      </c>
      <c r="W220" s="136"/>
      <c r="X220" s="136"/>
      <c r="Y220" s="136"/>
      <c r="Z220" s="111"/>
      <c r="AA220" s="186" t="s">
        <v>151</v>
      </c>
      <c r="AB220" s="186"/>
      <c r="AC220" s="87"/>
      <c r="AD220" s="190"/>
      <c r="AE220" s="105" t="s">
        <v>150</v>
      </c>
      <c r="AF220" s="105"/>
      <c r="AG220" s="105" t="s">
        <v>152</v>
      </c>
      <c r="AH220" s="105"/>
      <c r="AI220" s="105"/>
      <c r="AJ220" s="105"/>
      <c r="AK220" s="99"/>
      <c r="AL220" s="136" t="s">
        <v>154</v>
      </c>
      <c r="AM220" s="136"/>
      <c r="AN220" s="136"/>
      <c r="AO220" s="136"/>
      <c r="AP220" s="111"/>
      <c r="AQ220" s="186" t="s">
        <v>151</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155</v>
      </c>
      <c r="R221" s="106"/>
      <c r="S221" s="106" t="s">
        <v>65</v>
      </c>
      <c r="T221" s="106"/>
      <c r="U221" s="99"/>
      <c r="V221" s="106" t="s">
        <v>155</v>
      </c>
      <c r="W221" s="106"/>
      <c r="X221" s="106" t="s">
        <v>65</v>
      </c>
      <c r="Y221" s="106"/>
      <c r="Z221" s="111"/>
      <c r="AA221" s="186" t="s">
        <v>26</v>
      </c>
      <c r="AB221" s="186"/>
      <c r="AC221" s="87"/>
      <c r="AD221" s="190"/>
      <c r="AE221" s="106"/>
      <c r="AF221" s="106"/>
      <c r="AG221" s="106" t="s">
        <v>155</v>
      </c>
      <c r="AH221" s="106"/>
      <c r="AI221" s="106" t="s">
        <v>65</v>
      </c>
      <c r="AJ221" s="106"/>
      <c r="AK221" s="99"/>
      <c r="AL221" s="106" t="s">
        <v>155</v>
      </c>
      <c r="AM221" s="106"/>
      <c r="AN221" s="106" t="s">
        <v>65</v>
      </c>
      <c r="AO221" s="106"/>
      <c r="AP221" s="111"/>
      <c r="AQ221" s="186" t="s">
        <v>26</v>
      </c>
      <c r="AR221" s="186"/>
      <c r="AS221" s="190"/>
      <c r="AT221" s="190"/>
      <c r="AU221" s="228" t="s">
        <v>136</v>
      </c>
      <c r="AV221" s="228"/>
      <c r="AW221" s="228"/>
      <c r="AX221" s="228"/>
      <c r="AY221" s="111"/>
      <c r="AZ221" s="186" t="s">
        <v>138</v>
      </c>
      <c r="BA221" s="228"/>
      <c r="BB221" s="228"/>
      <c r="BC221" s="228"/>
      <c r="BD221" s="111"/>
      <c r="BE221" s="106" t="s">
        <v>156</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23</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23</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166</v>
      </c>
      <c r="AZ222" s="229">
        <f>AO236</f>
        <v>0</v>
      </c>
      <c r="BA222" s="107"/>
      <c r="BB222" s="107"/>
      <c r="BC222" s="107"/>
      <c r="BD222" s="105" t="s">
        <v>161</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14</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14</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20</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72</v>
      </c>
      <c r="AB224" s="197"/>
      <c r="AC224" s="87"/>
      <c r="AD224" s="190"/>
      <c r="AE224" s="107" t="s">
        <v>20</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72</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27</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72</v>
      </c>
      <c r="AB225" s="197"/>
      <c r="AC225" s="87"/>
      <c r="AD225" s="190"/>
      <c r="AE225" s="107" t="s">
        <v>27</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72</v>
      </c>
      <c r="AR225" s="197"/>
      <c r="AS225" s="190"/>
      <c r="AT225" s="190"/>
      <c r="AU225" s="99" t="s">
        <v>167</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156</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156</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3</v>
      </c>
      <c r="AV226" s="107"/>
      <c r="AW226" s="107" t="s">
        <v>6</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23</v>
      </c>
      <c r="AV227" s="107"/>
      <c r="AW227" s="107" t="s">
        <v>130</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158</v>
      </c>
      <c r="P228" s="99"/>
      <c r="Q228" s="99"/>
      <c r="R228" s="99"/>
      <c r="S228" s="99"/>
      <c r="T228" s="99"/>
      <c r="U228" s="134" t="s">
        <v>213</v>
      </c>
      <c r="V228" s="139" t="s">
        <v>214</v>
      </c>
      <c r="W228" s="143"/>
      <c r="X228" s="154"/>
      <c r="Y228" s="154"/>
      <c r="Z228" s="99"/>
      <c r="AA228" s="99"/>
      <c r="AB228" s="99"/>
      <c r="AC228" s="190"/>
      <c r="AD228" s="190"/>
      <c r="AE228" s="109" t="s">
        <v>158</v>
      </c>
      <c r="AF228" s="99"/>
      <c r="AG228" s="99"/>
      <c r="AH228" s="99"/>
      <c r="AI228" s="99"/>
      <c r="AJ228" s="99"/>
      <c r="AK228" s="134" t="s">
        <v>213</v>
      </c>
      <c r="AL228" s="222" t="str">
        <f>V228</f>
        <v>週</v>
      </c>
      <c r="AM228" s="223"/>
      <c r="AN228" s="154"/>
      <c r="AO228" s="154"/>
      <c r="AP228" s="99"/>
      <c r="AQ228" s="99"/>
      <c r="AR228" s="99"/>
      <c r="AS228" s="190"/>
      <c r="AT228" s="190"/>
      <c r="AU228" s="107" t="s">
        <v>14</v>
      </c>
      <c r="AV228" s="107"/>
      <c r="AW228" s="107" t="s">
        <v>131</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159</v>
      </c>
      <c r="P229" s="99"/>
      <c r="Q229" s="99"/>
      <c r="R229" s="99"/>
      <c r="S229" s="99"/>
      <c r="T229" s="99" t="s">
        <v>66</v>
      </c>
      <c r="U229" s="99"/>
      <c r="V229" s="99"/>
      <c r="W229" s="99"/>
      <c r="X229" s="109"/>
      <c r="Y229" s="99"/>
      <c r="Z229" s="99"/>
      <c r="AA229" s="99"/>
      <c r="AB229" s="99"/>
      <c r="AC229" s="190"/>
      <c r="AD229" s="190"/>
      <c r="AE229" s="99" t="s">
        <v>159</v>
      </c>
      <c r="AF229" s="99"/>
      <c r="AG229" s="99"/>
      <c r="AH229" s="99"/>
      <c r="AI229" s="99"/>
      <c r="AJ229" s="99" t="s">
        <v>66</v>
      </c>
      <c r="AK229" s="99"/>
      <c r="AL229" s="99"/>
      <c r="AM229" s="99"/>
      <c r="AN229" s="109"/>
      <c r="AO229" s="99"/>
      <c r="AP229" s="99"/>
      <c r="AQ229" s="99"/>
      <c r="AR229" s="99"/>
      <c r="AS229" s="190"/>
      <c r="AT229" s="190"/>
      <c r="AU229" s="107" t="s">
        <v>20</v>
      </c>
      <c r="AV229" s="107"/>
      <c r="AW229" s="107" t="s">
        <v>132</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160</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160</v>
      </c>
      <c r="AP230" s="99"/>
      <c r="AQ230" s="99"/>
      <c r="AR230" s="99"/>
      <c r="AS230" s="190"/>
      <c r="AT230" s="190"/>
      <c r="AU230" s="107" t="s">
        <v>27</v>
      </c>
      <c r="AV230" s="107"/>
      <c r="AW230" s="107" t="s">
        <v>37</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137</v>
      </c>
      <c r="T231" s="107">
        <f>IF($V$228="週",$BE$6,$BI$6)</f>
        <v>40</v>
      </c>
      <c r="U231" s="107"/>
      <c r="V231" s="107"/>
      <c r="W231" s="107"/>
      <c r="X231" s="105" t="s">
        <v>161</v>
      </c>
      <c r="Y231" s="132">
        <f>ROUNDDOWN(O231/T231,1)</f>
        <v>0</v>
      </c>
      <c r="Z231" s="132"/>
      <c r="AA231" s="132"/>
      <c r="AB231" s="132"/>
      <c r="AC231" s="87"/>
      <c r="AD231" s="87"/>
      <c r="AE231" s="110">
        <f>IF($AL$228="週",AN226,AL226)</f>
        <v>0</v>
      </c>
      <c r="AF231" s="110"/>
      <c r="AG231" s="110"/>
      <c r="AH231" s="110"/>
      <c r="AI231" s="105" t="s">
        <v>137</v>
      </c>
      <c r="AJ231" s="107">
        <f>IF($AL$228="週",$BE$6,$BI$6)</f>
        <v>40</v>
      </c>
      <c r="AK231" s="107"/>
      <c r="AL231" s="107"/>
      <c r="AM231" s="107"/>
      <c r="AN231" s="105" t="s">
        <v>161</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162</v>
      </c>
      <c r="Z232" s="99"/>
      <c r="AA232" s="99"/>
      <c r="AB232" s="99"/>
      <c r="AC232" s="87"/>
      <c r="AD232" s="87"/>
      <c r="AE232" s="99"/>
      <c r="AF232" s="99"/>
      <c r="AG232" s="99"/>
      <c r="AH232" s="99"/>
      <c r="AI232" s="99"/>
      <c r="AJ232" s="99"/>
      <c r="AK232" s="99"/>
      <c r="AL232" s="99"/>
      <c r="AM232" s="99"/>
      <c r="AN232" s="109"/>
      <c r="AO232" s="99" t="s">
        <v>162</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189</v>
      </c>
      <c r="P233" s="99"/>
      <c r="Q233" s="99"/>
      <c r="R233" s="99"/>
      <c r="S233" s="99"/>
      <c r="T233" s="99"/>
      <c r="U233" s="99"/>
      <c r="V233" s="99"/>
      <c r="W233" s="99"/>
      <c r="X233" s="109"/>
      <c r="Y233" s="99"/>
      <c r="Z233" s="99"/>
      <c r="AA233" s="99"/>
      <c r="AB233" s="99"/>
      <c r="AC233" s="87"/>
      <c r="AD233" s="87"/>
      <c r="AE233" s="99" t="s">
        <v>191</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151</v>
      </c>
      <c r="P234" s="99"/>
      <c r="Q234" s="99"/>
      <c r="R234" s="99"/>
      <c r="S234" s="99"/>
      <c r="T234" s="99"/>
      <c r="U234" s="99"/>
      <c r="V234" s="99"/>
      <c r="W234" s="99"/>
      <c r="X234" s="109"/>
      <c r="Y234" s="105"/>
      <c r="Z234" s="105"/>
      <c r="AA234" s="105"/>
      <c r="AB234" s="105"/>
      <c r="AC234" s="87"/>
      <c r="AD234" s="87"/>
      <c r="AE234" s="99" t="s">
        <v>151</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163</v>
      </c>
      <c r="P235" s="111"/>
      <c r="Q235" s="111"/>
      <c r="R235" s="111"/>
      <c r="S235" s="111"/>
      <c r="T235" s="99" t="s">
        <v>114</v>
      </c>
      <c r="U235" s="111"/>
      <c r="V235" s="111"/>
      <c r="W235" s="111"/>
      <c r="X235" s="111"/>
      <c r="Y235" s="106" t="s">
        <v>156</v>
      </c>
      <c r="Z235" s="106"/>
      <c r="AA235" s="106"/>
      <c r="AB235" s="106"/>
      <c r="AC235" s="87"/>
      <c r="AD235" s="87"/>
      <c r="AE235" s="111" t="s">
        <v>163</v>
      </c>
      <c r="AF235" s="111"/>
      <c r="AG235" s="111"/>
      <c r="AH235" s="111"/>
      <c r="AI235" s="111"/>
      <c r="AJ235" s="99" t="s">
        <v>114</v>
      </c>
      <c r="AK235" s="111"/>
      <c r="AL235" s="111"/>
      <c r="AM235" s="111"/>
      <c r="AN235" s="111"/>
      <c r="AO235" s="106" t="s">
        <v>156</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166</v>
      </c>
      <c r="T236" s="132">
        <f>Y231</f>
        <v>0</v>
      </c>
      <c r="U236" s="132"/>
      <c r="V236" s="132"/>
      <c r="W236" s="132"/>
      <c r="X236" s="105" t="s">
        <v>161</v>
      </c>
      <c r="Y236" s="163">
        <f>ROUNDDOWN(O236+T236,1)</f>
        <v>0</v>
      </c>
      <c r="Z236" s="163"/>
      <c r="AA236" s="163"/>
      <c r="AB236" s="163"/>
      <c r="AC236" s="199"/>
      <c r="AD236" s="199"/>
      <c r="AE236" s="200">
        <f>AQ226</f>
        <v>0</v>
      </c>
      <c r="AF236" s="200"/>
      <c r="AG236" s="200"/>
      <c r="AH236" s="200"/>
      <c r="AI236" s="176" t="s">
        <v>166</v>
      </c>
      <c r="AJ236" s="220">
        <f>AO231</f>
        <v>0</v>
      </c>
      <c r="AK236" s="220"/>
      <c r="AL236" s="220"/>
      <c r="AM236" s="220"/>
      <c r="AN236" s="176" t="s">
        <v>161</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7:63">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7:63">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7:63">
      <c r="G285" s="55"/>
      <c r="H285" s="55"/>
      <c r="I285" s="55"/>
      <c r="J285" s="55"/>
      <c r="K285" s="55"/>
      <c r="L285" s="55"/>
      <c r="M285" s="55"/>
      <c r="N285" s="55"/>
      <c r="O285" s="54"/>
      <c r="P285" s="54"/>
    </row>
    <row r="286" spans="7:63">
      <c r="G286" s="55"/>
      <c r="H286" s="55"/>
      <c r="I286" s="55"/>
      <c r="J286" s="55"/>
      <c r="K286" s="55"/>
      <c r="L286" s="55"/>
      <c r="M286" s="55"/>
      <c r="N286" s="55"/>
      <c r="O286" s="54"/>
      <c r="P286" s="54"/>
    </row>
    <row r="287" spans="7:63">
      <c r="G287" s="54"/>
      <c r="H287" s="54"/>
      <c r="I287" s="54"/>
      <c r="J287" s="54"/>
      <c r="K287" s="54"/>
      <c r="L287" s="54"/>
      <c r="M287" s="54"/>
      <c r="N287" s="54"/>
    </row>
    <row r="288" spans="7: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2"/>
  <sheetViews>
    <sheetView zoomScale="75" zoomScaleNormal="75" workbookViewId="0">
      <selection activeCell="D226" sqref="D226"/>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68</v>
      </c>
    </row>
    <row r="2" spans="2:14">
      <c r="B2" s="299" t="s">
        <v>71</v>
      </c>
      <c r="F2" s="300"/>
      <c r="G2" s="311"/>
      <c r="H2" s="311"/>
      <c r="I2" s="311"/>
      <c r="J2" s="307"/>
      <c r="K2" s="311"/>
      <c r="L2" s="311"/>
    </row>
    <row r="3" spans="2:14">
      <c r="B3" s="300" t="s">
        <v>195</v>
      </c>
      <c r="F3" s="307" t="s">
        <v>196</v>
      </c>
      <c r="G3" s="311"/>
      <c r="H3" s="311"/>
      <c r="I3" s="311"/>
      <c r="J3" s="307"/>
      <c r="K3" s="311"/>
      <c r="L3" s="311"/>
    </row>
    <row r="4" spans="2:14">
      <c r="B4" s="299"/>
      <c r="F4" s="308" t="s">
        <v>43</v>
      </c>
      <c r="G4" s="308"/>
      <c r="H4" s="308"/>
      <c r="I4" s="308"/>
      <c r="J4" s="308"/>
      <c r="K4" s="308"/>
      <c r="L4" s="308"/>
      <c r="N4" s="308" t="s">
        <v>204</v>
      </c>
    </row>
    <row r="5" spans="2:14">
      <c r="B5" s="297" t="s">
        <v>46</v>
      </c>
      <c r="C5" s="297" t="s">
        <v>3</v>
      </c>
      <c r="F5" s="297" t="s">
        <v>205</v>
      </c>
      <c r="G5" s="297"/>
      <c r="H5" s="297" t="s">
        <v>206</v>
      </c>
      <c r="J5" s="297" t="s">
        <v>1</v>
      </c>
      <c r="L5" s="297" t="s">
        <v>43</v>
      </c>
      <c r="N5" s="308"/>
    </row>
    <row r="6" spans="2:14">
      <c r="B6" s="301">
        <v>1</v>
      </c>
      <c r="C6" s="302" t="s">
        <v>75</v>
      </c>
      <c r="D6" s="306" t="str">
        <f t="shared" ref="D6:D38" si="0">C6</f>
        <v>a</v>
      </c>
      <c r="E6" s="301" t="s">
        <v>39</v>
      </c>
      <c r="F6" s="309">
        <v>0.29166666666666669</v>
      </c>
      <c r="G6" s="301" t="s">
        <v>19</v>
      </c>
      <c r="H6" s="309">
        <v>0.66666666666666663</v>
      </c>
      <c r="I6" s="312" t="s">
        <v>73</v>
      </c>
      <c r="J6" s="309">
        <v>4.1666666666666664e-002</v>
      </c>
      <c r="K6" s="313" t="s">
        <v>10</v>
      </c>
      <c r="L6" s="308">
        <f t="shared" ref="L6:L22" si="1">IF(OR(F6="",H6=""),"",(H6+IF(F6&gt;H6,1,0)-F6-J6)*24)</f>
        <v>7.9999999999999982</v>
      </c>
      <c r="N6" s="314"/>
    </row>
    <row r="7" spans="2:14">
      <c r="B7" s="301">
        <v>2</v>
      </c>
      <c r="C7" s="302" t="s">
        <v>49</v>
      </c>
      <c r="D7" s="306" t="str">
        <f t="shared" si="0"/>
        <v>b</v>
      </c>
      <c r="E7" s="301" t="s">
        <v>39</v>
      </c>
      <c r="F7" s="309">
        <v>0.375</v>
      </c>
      <c r="G7" s="301" t="s">
        <v>19</v>
      </c>
      <c r="H7" s="309">
        <v>0.75</v>
      </c>
      <c r="I7" s="312" t="s">
        <v>73</v>
      </c>
      <c r="J7" s="309">
        <v>4.1666666666666664e-002</v>
      </c>
      <c r="K7" s="313" t="s">
        <v>10</v>
      </c>
      <c r="L7" s="308">
        <f t="shared" si="1"/>
        <v>8</v>
      </c>
      <c r="N7" s="314"/>
    </row>
    <row r="8" spans="2:14">
      <c r="B8" s="301">
        <v>3</v>
      </c>
      <c r="C8" s="302" t="s">
        <v>78</v>
      </c>
      <c r="D8" s="306" t="str">
        <f t="shared" si="0"/>
        <v>c</v>
      </c>
      <c r="E8" s="301" t="s">
        <v>39</v>
      </c>
      <c r="F8" s="309">
        <v>0.41666666666666669</v>
      </c>
      <c r="G8" s="301" t="s">
        <v>19</v>
      </c>
      <c r="H8" s="309">
        <v>0.79166666666666663</v>
      </c>
      <c r="I8" s="312" t="s">
        <v>73</v>
      </c>
      <c r="J8" s="309">
        <v>4.1666666666666664e-002</v>
      </c>
      <c r="K8" s="313" t="s">
        <v>10</v>
      </c>
      <c r="L8" s="308">
        <f t="shared" si="1"/>
        <v>7.9999999999999982</v>
      </c>
      <c r="N8" s="314"/>
    </row>
    <row r="9" spans="2:14">
      <c r="B9" s="301">
        <v>4</v>
      </c>
      <c r="C9" s="302" t="s">
        <v>79</v>
      </c>
      <c r="D9" s="306" t="str">
        <f t="shared" si="0"/>
        <v>d</v>
      </c>
      <c r="E9" s="301" t="s">
        <v>39</v>
      </c>
      <c r="F9" s="309">
        <v>0.5</v>
      </c>
      <c r="G9" s="301" t="s">
        <v>19</v>
      </c>
      <c r="H9" s="309">
        <v>0.875</v>
      </c>
      <c r="I9" s="312" t="s">
        <v>73</v>
      </c>
      <c r="J9" s="309">
        <v>4.1666666666666664e-002</v>
      </c>
      <c r="K9" s="313" t="s">
        <v>10</v>
      </c>
      <c r="L9" s="308">
        <f t="shared" si="1"/>
        <v>8</v>
      </c>
      <c r="N9" s="314"/>
    </row>
    <row r="10" spans="2:14">
      <c r="B10" s="301">
        <v>5</v>
      </c>
      <c r="C10" s="302" t="s">
        <v>80</v>
      </c>
      <c r="D10" s="306" t="str">
        <f t="shared" si="0"/>
        <v>e</v>
      </c>
      <c r="E10" s="301" t="s">
        <v>39</v>
      </c>
      <c r="F10" s="309">
        <v>0.375</v>
      </c>
      <c r="G10" s="301" t="s">
        <v>19</v>
      </c>
      <c r="H10" s="309">
        <v>0.54166666666666663</v>
      </c>
      <c r="I10" s="312" t="s">
        <v>73</v>
      </c>
      <c r="J10" s="309">
        <v>0</v>
      </c>
      <c r="K10" s="313" t="s">
        <v>10</v>
      </c>
      <c r="L10" s="308">
        <f t="shared" si="1"/>
        <v>3.9999999999999991</v>
      </c>
      <c r="N10" s="314"/>
    </row>
    <row r="11" spans="2:14">
      <c r="B11" s="301">
        <v>6</v>
      </c>
      <c r="C11" s="302" t="s">
        <v>60</v>
      </c>
      <c r="D11" s="306" t="str">
        <f t="shared" si="0"/>
        <v>f</v>
      </c>
      <c r="E11" s="301" t="s">
        <v>39</v>
      </c>
      <c r="F11" s="309">
        <v>0.54166666666666663</v>
      </c>
      <c r="G11" s="301" t="s">
        <v>19</v>
      </c>
      <c r="H11" s="309">
        <v>0.77083333333333337</v>
      </c>
      <c r="I11" s="312" t="s">
        <v>73</v>
      </c>
      <c r="J11" s="309">
        <v>0</v>
      </c>
      <c r="K11" s="313" t="s">
        <v>10</v>
      </c>
      <c r="L11" s="308">
        <f t="shared" si="1"/>
        <v>5.5000000000000018</v>
      </c>
      <c r="N11" s="314"/>
    </row>
    <row r="12" spans="2:14">
      <c r="B12" s="301">
        <v>7</v>
      </c>
      <c r="C12" s="302" t="s">
        <v>81</v>
      </c>
      <c r="D12" s="306" t="str">
        <f t="shared" si="0"/>
        <v>g</v>
      </c>
      <c r="E12" s="301" t="s">
        <v>39</v>
      </c>
      <c r="F12" s="309">
        <v>0.58333333333333337</v>
      </c>
      <c r="G12" s="301" t="s">
        <v>19</v>
      </c>
      <c r="H12" s="309">
        <v>0.83333333333333337</v>
      </c>
      <c r="I12" s="312" t="s">
        <v>73</v>
      </c>
      <c r="J12" s="309">
        <v>0</v>
      </c>
      <c r="K12" s="313" t="s">
        <v>10</v>
      </c>
      <c r="L12" s="308">
        <f t="shared" si="1"/>
        <v>6</v>
      </c>
      <c r="N12" s="314"/>
    </row>
    <row r="13" spans="2:14">
      <c r="B13" s="301">
        <v>8</v>
      </c>
      <c r="C13" s="302" t="s">
        <v>74</v>
      </c>
      <c r="D13" s="306" t="str">
        <f t="shared" si="0"/>
        <v>h</v>
      </c>
      <c r="E13" s="301" t="s">
        <v>39</v>
      </c>
      <c r="F13" s="309">
        <v>0.66666666666666663</v>
      </c>
      <c r="G13" s="301" t="s">
        <v>19</v>
      </c>
      <c r="H13" s="309">
        <v>0</v>
      </c>
      <c r="I13" s="312" t="s">
        <v>73</v>
      </c>
      <c r="J13" s="309">
        <v>2.0833333333333332e-002</v>
      </c>
      <c r="K13" s="313" t="s">
        <v>10</v>
      </c>
      <c r="L13" s="308">
        <f t="shared" si="1"/>
        <v>7.5000000000000018</v>
      </c>
      <c r="N13" s="314" t="s">
        <v>215</v>
      </c>
    </row>
    <row r="14" spans="2:14">
      <c r="B14" s="301">
        <v>9</v>
      </c>
      <c r="C14" s="302" t="s">
        <v>67</v>
      </c>
      <c r="D14" s="306" t="str">
        <f t="shared" si="0"/>
        <v>i</v>
      </c>
      <c r="E14" s="301" t="s">
        <v>39</v>
      </c>
      <c r="F14" s="309">
        <v>0</v>
      </c>
      <c r="G14" s="301" t="s">
        <v>19</v>
      </c>
      <c r="H14" s="309">
        <v>0.375</v>
      </c>
      <c r="I14" s="312" t="s">
        <v>73</v>
      </c>
      <c r="J14" s="309">
        <v>2.0833333333333332e-002</v>
      </c>
      <c r="K14" s="313" t="s">
        <v>10</v>
      </c>
      <c r="L14" s="308">
        <f t="shared" si="1"/>
        <v>8.5</v>
      </c>
      <c r="N14" s="314" t="s">
        <v>225</v>
      </c>
    </row>
    <row r="15" spans="2:14">
      <c r="B15" s="301">
        <v>10</v>
      </c>
      <c r="C15" s="302" t="s">
        <v>51</v>
      </c>
      <c r="D15" s="306" t="str">
        <f t="shared" si="0"/>
        <v>j</v>
      </c>
      <c r="E15" s="301" t="s">
        <v>39</v>
      </c>
      <c r="F15" s="309"/>
      <c r="G15" s="301" t="s">
        <v>19</v>
      </c>
      <c r="H15" s="309"/>
      <c r="I15" s="312" t="s">
        <v>73</v>
      </c>
      <c r="J15" s="309">
        <v>0</v>
      </c>
      <c r="K15" s="313" t="s">
        <v>10</v>
      </c>
      <c r="L15" s="308" t="str">
        <f t="shared" si="1"/>
        <v/>
      </c>
      <c r="N15" s="314"/>
    </row>
    <row r="16" spans="2:14">
      <c r="B16" s="301">
        <v>11</v>
      </c>
      <c r="C16" s="302" t="s">
        <v>82</v>
      </c>
      <c r="D16" s="306" t="str">
        <f t="shared" si="0"/>
        <v>k</v>
      </c>
      <c r="E16" s="301" t="s">
        <v>39</v>
      </c>
      <c r="F16" s="309"/>
      <c r="G16" s="301" t="s">
        <v>19</v>
      </c>
      <c r="H16" s="309"/>
      <c r="I16" s="312" t="s">
        <v>73</v>
      </c>
      <c r="J16" s="309">
        <v>0</v>
      </c>
      <c r="K16" s="313" t="s">
        <v>10</v>
      </c>
      <c r="L16" s="308" t="str">
        <f t="shared" si="1"/>
        <v/>
      </c>
      <c r="N16" s="314"/>
    </row>
    <row r="17" spans="2:14">
      <c r="B17" s="301">
        <v>12</v>
      </c>
      <c r="C17" s="302" t="s">
        <v>84</v>
      </c>
      <c r="D17" s="306" t="str">
        <f t="shared" si="0"/>
        <v>l</v>
      </c>
      <c r="E17" s="301" t="s">
        <v>39</v>
      </c>
      <c r="F17" s="309"/>
      <c r="G17" s="301" t="s">
        <v>19</v>
      </c>
      <c r="H17" s="309"/>
      <c r="I17" s="312" t="s">
        <v>73</v>
      </c>
      <c r="J17" s="309">
        <v>0</v>
      </c>
      <c r="K17" s="313" t="s">
        <v>10</v>
      </c>
      <c r="L17" s="308" t="str">
        <f t="shared" si="1"/>
        <v/>
      </c>
      <c r="N17" s="314"/>
    </row>
    <row r="18" spans="2:14">
      <c r="B18" s="301">
        <v>13</v>
      </c>
      <c r="C18" s="302" t="s">
        <v>11</v>
      </c>
      <c r="D18" s="306" t="str">
        <f t="shared" si="0"/>
        <v>m</v>
      </c>
      <c r="E18" s="301" t="s">
        <v>39</v>
      </c>
      <c r="F18" s="309"/>
      <c r="G18" s="301" t="s">
        <v>19</v>
      </c>
      <c r="H18" s="309"/>
      <c r="I18" s="312" t="s">
        <v>73</v>
      </c>
      <c r="J18" s="309">
        <v>0</v>
      </c>
      <c r="K18" s="313" t="s">
        <v>10</v>
      </c>
      <c r="L18" s="308" t="str">
        <f t="shared" si="1"/>
        <v/>
      </c>
      <c r="N18" s="314"/>
    </row>
    <row r="19" spans="2:14">
      <c r="B19" s="301">
        <v>14</v>
      </c>
      <c r="C19" s="302" t="s">
        <v>24</v>
      </c>
      <c r="D19" s="306" t="str">
        <f t="shared" si="0"/>
        <v>n</v>
      </c>
      <c r="E19" s="301" t="s">
        <v>39</v>
      </c>
      <c r="F19" s="309"/>
      <c r="G19" s="301" t="s">
        <v>19</v>
      </c>
      <c r="H19" s="309"/>
      <c r="I19" s="312" t="s">
        <v>73</v>
      </c>
      <c r="J19" s="309">
        <v>0</v>
      </c>
      <c r="K19" s="313" t="s">
        <v>10</v>
      </c>
      <c r="L19" s="308" t="str">
        <f t="shared" si="1"/>
        <v/>
      </c>
      <c r="N19" s="314"/>
    </row>
    <row r="20" spans="2:14">
      <c r="B20" s="301">
        <v>15</v>
      </c>
      <c r="C20" s="302" t="s">
        <v>41</v>
      </c>
      <c r="D20" s="306" t="str">
        <f t="shared" si="0"/>
        <v>o</v>
      </c>
      <c r="E20" s="301" t="s">
        <v>39</v>
      </c>
      <c r="F20" s="309"/>
      <c r="G20" s="301" t="s">
        <v>19</v>
      </c>
      <c r="H20" s="309"/>
      <c r="I20" s="312" t="s">
        <v>73</v>
      </c>
      <c r="J20" s="309">
        <v>0</v>
      </c>
      <c r="K20" s="313" t="s">
        <v>10</v>
      </c>
      <c r="L20" s="308" t="str">
        <f t="shared" si="1"/>
        <v/>
      </c>
      <c r="N20" s="314"/>
    </row>
    <row r="21" spans="2:14">
      <c r="B21" s="301">
        <v>16</v>
      </c>
      <c r="C21" s="302" t="s">
        <v>33</v>
      </c>
      <c r="D21" s="306" t="str">
        <f t="shared" si="0"/>
        <v>p</v>
      </c>
      <c r="E21" s="301" t="s">
        <v>39</v>
      </c>
      <c r="F21" s="309"/>
      <c r="G21" s="301" t="s">
        <v>19</v>
      </c>
      <c r="H21" s="309"/>
      <c r="I21" s="312" t="s">
        <v>73</v>
      </c>
      <c r="J21" s="309">
        <v>0</v>
      </c>
      <c r="K21" s="313" t="s">
        <v>10</v>
      </c>
      <c r="L21" s="308" t="str">
        <f t="shared" si="1"/>
        <v/>
      </c>
      <c r="N21" s="314"/>
    </row>
    <row r="22" spans="2:14">
      <c r="B22" s="301">
        <v>17</v>
      </c>
      <c r="C22" s="302" t="s">
        <v>85</v>
      </c>
      <c r="D22" s="306" t="str">
        <f t="shared" si="0"/>
        <v>q</v>
      </c>
      <c r="E22" s="301" t="s">
        <v>39</v>
      </c>
      <c r="F22" s="309"/>
      <c r="G22" s="301" t="s">
        <v>19</v>
      </c>
      <c r="H22" s="309"/>
      <c r="I22" s="312" t="s">
        <v>73</v>
      </c>
      <c r="J22" s="309">
        <v>0</v>
      </c>
      <c r="K22" s="313" t="s">
        <v>10</v>
      </c>
      <c r="L22" s="308" t="str">
        <f t="shared" si="1"/>
        <v/>
      </c>
      <c r="N22" s="314"/>
    </row>
    <row r="23" spans="2:14">
      <c r="B23" s="301">
        <v>18</v>
      </c>
      <c r="C23" s="302" t="s">
        <v>77</v>
      </c>
      <c r="D23" s="306" t="str">
        <f t="shared" si="0"/>
        <v>r</v>
      </c>
      <c r="E23" s="301" t="s">
        <v>39</v>
      </c>
      <c r="F23" s="310"/>
      <c r="G23" s="301" t="s">
        <v>19</v>
      </c>
      <c r="H23" s="310"/>
      <c r="I23" s="312" t="s">
        <v>73</v>
      </c>
      <c r="J23" s="310"/>
      <c r="K23" s="313" t="s">
        <v>10</v>
      </c>
      <c r="L23" s="302">
        <v>1</v>
      </c>
      <c r="N23" s="314"/>
    </row>
    <row r="24" spans="2:14">
      <c r="B24" s="301">
        <v>19</v>
      </c>
      <c r="C24" s="302" t="s">
        <v>86</v>
      </c>
      <c r="D24" s="306" t="str">
        <f t="shared" si="0"/>
        <v>s</v>
      </c>
      <c r="E24" s="301" t="s">
        <v>39</v>
      </c>
      <c r="F24" s="310"/>
      <c r="G24" s="301" t="s">
        <v>19</v>
      </c>
      <c r="H24" s="310"/>
      <c r="I24" s="312" t="s">
        <v>73</v>
      </c>
      <c r="J24" s="310"/>
      <c r="K24" s="313" t="s">
        <v>10</v>
      </c>
      <c r="L24" s="302">
        <v>2</v>
      </c>
      <c r="N24" s="314"/>
    </row>
    <row r="25" spans="2:14">
      <c r="B25" s="301">
        <v>20</v>
      </c>
      <c r="C25" s="302" t="s">
        <v>25</v>
      </c>
      <c r="D25" s="306" t="str">
        <f t="shared" si="0"/>
        <v>t</v>
      </c>
      <c r="E25" s="301" t="s">
        <v>39</v>
      </c>
      <c r="F25" s="310"/>
      <c r="G25" s="301" t="s">
        <v>19</v>
      </c>
      <c r="H25" s="310"/>
      <c r="I25" s="312" t="s">
        <v>73</v>
      </c>
      <c r="J25" s="310"/>
      <c r="K25" s="313" t="s">
        <v>10</v>
      </c>
      <c r="L25" s="302">
        <v>3</v>
      </c>
      <c r="N25" s="314"/>
    </row>
    <row r="26" spans="2:14">
      <c r="B26" s="301">
        <v>21</v>
      </c>
      <c r="C26" s="302" t="s">
        <v>88</v>
      </c>
      <c r="D26" s="306" t="str">
        <f t="shared" si="0"/>
        <v>u</v>
      </c>
      <c r="E26" s="301" t="s">
        <v>39</v>
      </c>
      <c r="F26" s="310"/>
      <c r="G26" s="301" t="s">
        <v>19</v>
      </c>
      <c r="H26" s="310"/>
      <c r="I26" s="312" t="s">
        <v>73</v>
      </c>
      <c r="J26" s="310"/>
      <c r="K26" s="313" t="s">
        <v>10</v>
      </c>
      <c r="L26" s="302">
        <v>4</v>
      </c>
      <c r="N26" s="314"/>
    </row>
    <row r="27" spans="2:14">
      <c r="B27" s="301">
        <v>22</v>
      </c>
      <c r="C27" s="302" t="s">
        <v>89</v>
      </c>
      <c r="D27" s="306" t="str">
        <f t="shared" si="0"/>
        <v>v</v>
      </c>
      <c r="E27" s="301" t="s">
        <v>39</v>
      </c>
      <c r="F27" s="310"/>
      <c r="G27" s="301" t="s">
        <v>19</v>
      </c>
      <c r="H27" s="310"/>
      <c r="I27" s="312" t="s">
        <v>73</v>
      </c>
      <c r="J27" s="310"/>
      <c r="K27" s="313" t="s">
        <v>10</v>
      </c>
      <c r="L27" s="302">
        <v>5</v>
      </c>
      <c r="N27" s="314"/>
    </row>
    <row r="28" spans="2:14">
      <c r="B28" s="301">
        <v>23</v>
      </c>
      <c r="C28" s="302" t="s">
        <v>64</v>
      </c>
      <c r="D28" s="306" t="str">
        <f t="shared" si="0"/>
        <v>w</v>
      </c>
      <c r="E28" s="301" t="s">
        <v>39</v>
      </c>
      <c r="F28" s="310"/>
      <c r="G28" s="301" t="s">
        <v>19</v>
      </c>
      <c r="H28" s="310"/>
      <c r="I28" s="312" t="s">
        <v>73</v>
      </c>
      <c r="J28" s="310"/>
      <c r="K28" s="313" t="s">
        <v>10</v>
      </c>
      <c r="L28" s="302">
        <v>6</v>
      </c>
      <c r="N28" s="314"/>
    </row>
    <row r="29" spans="2:14">
      <c r="B29" s="301">
        <v>24</v>
      </c>
      <c r="C29" s="302" t="s">
        <v>91</v>
      </c>
      <c r="D29" s="306" t="str">
        <f t="shared" si="0"/>
        <v>x</v>
      </c>
      <c r="E29" s="301" t="s">
        <v>39</v>
      </c>
      <c r="F29" s="310"/>
      <c r="G29" s="301" t="s">
        <v>19</v>
      </c>
      <c r="H29" s="310"/>
      <c r="I29" s="312" t="s">
        <v>73</v>
      </c>
      <c r="J29" s="310"/>
      <c r="K29" s="313" t="s">
        <v>10</v>
      </c>
      <c r="L29" s="302">
        <v>7</v>
      </c>
      <c r="N29" s="314"/>
    </row>
    <row r="30" spans="2:14">
      <c r="B30" s="301">
        <v>25</v>
      </c>
      <c r="C30" s="302" t="s">
        <v>92</v>
      </c>
      <c r="D30" s="306" t="str">
        <f t="shared" si="0"/>
        <v>y</v>
      </c>
      <c r="E30" s="301" t="s">
        <v>39</v>
      </c>
      <c r="F30" s="310"/>
      <c r="G30" s="301" t="s">
        <v>19</v>
      </c>
      <c r="H30" s="310"/>
      <c r="I30" s="312" t="s">
        <v>73</v>
      </c>
      <c r="J30" s="310"/>
      <c r="K30" s="313" t="s">
        <v>10</v>
      </c>
      <c r="L30" s="302">
        <v>8</v>
      </c>
      <c r="N30" s="314"/>
    </row>
    <row r="31" spans="2:14">
      <c r="B31" s="301">
        <v>26</v>
      </c>
      <c r="C31" s="302" t="s">
        <v>0</v>
      </c>
      <c r="D31" s="306" t="str">
        <f t="shared" si="0"/>
        <v>z</v>
      </c>
      <c r="E31" s="301" t="s">
        <v>39</v>
      </c>
      <c r="F31" s="310"/>
      <c r="G31" s="301" t="s">
        <v>19</v>
      </c>
      <c r="H31" s="310"/>
      <c r="I31" s="312" t="s">
        <v>73</v>
      </c>
      <c r="J31" s="310"/>
      <c r="K31" s="313" t="s">
        <v>10</v>
      </c>
      <c r="L31" s="302">
        <v>1</v>
      </c>
      <c r="N31" s="314"/>
    </row>
    <row r="32" spans="2:14">
      <c r="B32" s="301">
        <v>27</v>
      </c>
      <c r="C32" s="302" t="s">
        <v>91</v>
      </c>
      <c r="D32" s="306" t="str">
        <f t="shared" si="0"/>
        <v>x</v>
      </c>
      <c r="E32" s="301" t="s">
        <v>39</v>
      </c>
      <c r="F32" s="310"/>
      <c r="G32" s="301" t="s">
        <v>19</v>
      </c>
      <c r="H32" s="310"/>
      <c r="I32" s="312" t="s">
        <v>73</v>
      </c>
      <c r="J32" s="310"/>
      <c r="K32" s="313" t="s">
        <v>10</v>
      </c>
      <c r="L32" s="302">
        <v>2</v>
      </c>
      <c r="N32" s="314"/>
    </row>
    <row r="33" spans="2:14">
      <c r="B33" s="301">
        <v>28</v>
      </c>
      <c r="C33" s="302" t="s">
        <v>52</v>
      </c>
      <c r="D33" s="306" t="str">
        <f t="shared" si="0"/>
        <v>aa</v>
      </c>
      <c r="E33" s="301" t="s">
        <v>39</v>
      </c>
      <c r="F33" s="310"/>
      <c r="G33" s="301" t="s">
        <v>19</v>
      </c>
      <c r="H33" s="310"/>
      <c r="I33" s="312" t="s">
        <v>73</v>
      </c>
      <c r="J33" s="310"/>
      <c r="K33" s="313" t="s">
        <v>10</v>
      </c>
      <c r="L33" s="302">
        <v>3</v>
      </c>
      <c r="N33" s="314"/>
    </row>
    <row r="34" spans="2:14">
      <c r="B34" s="301">
        <v>29</v>
      </c>
      <c r="C34" s="302" t="s">
        <v>93</v>
      </c>
      <c r="D34" s="306" t="str">
        <f t="shared" si="0"/>
        <v>ab</v>
      </c>
      <c r="E34" s="301" t="s">
        <v>39</v>
      </c>
      <c r="F34" s="310"/>
      <c r="G34" s="301" t="s">
        <v>19</v>
      </c>
      <c r="H34" s="310"/>
      <c r="I34" s="312" t="s">
        <v>73</v>
      </c>
      <c r="J34" s="310"/>
      <c r="K34" s="313" t="s">
        <v>10</v>
      </c>
      <c r="L34" s="302">
        <v>4</v>
      </c>
      <c r="N34" s="314"/>
    </row>
    <row r="35" spans="2:14">
      <c r="B35" s="301">
        <v>30</v>
      </c>
      <c r="C35" s="302" t="s">
        <v>94</v>
      </c>
      <c r="D35" s="306" t="str">
        <f t="shared" si="0"/>
        <v>ac</v>
      </c>
      <c r="E35" s="301" t="s">
        <v>39</v>
      </c>
      <c r="F35" s="310"/>
      <c r="G35" s="301" t="s">
        <v>19</v>
      </c>
      <c r="H35" s="310"/>
      <c r="I35" s="312" t="s">
        <v>73</v>
      </c>
      <c r="J35" s="310"/>
      <c r="K35" s="313" t="s">
        <v>10</v>
      </c>
      <c r="L35" s="302">
        <v>5</v>
      </c>
      <c r="N35" s="314"/>
    </row>
    <row r="36" spans="2:14">
      <c r="B36" s="301">
        <v>31</v>
      </c>
      <c r="C36" s="302" t="s">
        <v>96</v>
      </c>
      <c r="D36" s="306" t="str">
        <f t="shared" si="0"/>
        <v>ad</v>
      </c>
      <c r="E36" s="301" t="s">
        <v>39</v>
      </c>
      <c r="F36" s="310"/>
      <c r="G36" s="301" t="s">
        <v>19</v>
      </c>
      <c r="H36" s="310"/>
      <c r="I36" s="312" t="s">
        <v>73</v>
      </c>
      <c r="J36" s="310"/>
      <c r="K36" s="313" t="s">
        <v>10</v>
      </c>
      <c r="L36" s="302">
        <v>6</v>
      </c>
      <c r="N36" s="314"/>
    </row>
    <row r="37" spans="2:14">
      <c r="B37" s="301">
        <v>32</v>
      </c>
      <c r="C37" s="302" t="s">
        <v>97</v>
      </c>
      <c r="D37" s="306" t="str">
        <f t="shared" si="0"/>
        <v>ae</v>
      </c>
      <c r="E37" s="301" t="s">
        <v>39</v>
      </c>
      <c r="F37" s="310"/>
      <c r="G37" s="301" t="s">
        <v>19</v>
      </c>
      <c r="H37" s="310"/>
      <c r="I37" s="312" t="s">
        <v>73</v>
      </c>
      <c r="J37" s="310"/>
      <c r="K37" s="313" t="s">
        <v>10</v>
      </c>
      <c r="L37" s="302">
        <v>7</v>
      </c>
      <c r="N37" s="314"/>
    </row>
    <row r="38" spans="2:14">
      <c r="B38" s="301">
        <v>33</v>
      </c>
      <c r="C38" s="302" t="s">
        <v>99</v>
      </c>
      <c r="D38" s="306" t="str">
        <f t="shared" si="0"/>
        <v>af</v>
      </c>
      <c r="E38" s="301" t="s">
        <v>39</v>
      </c>
      <c r="F38" s="310"/>
      <c r="G38" s="301" t="s">
        <v>19</v>
      </c>
      <c r="H38" s="310"/>
      <c r="I38" s="312" t="s">
        <v>73</v>
      </c>
      <c r="J38" s="310"/>
      <c r="K38" s="313" t="s">
        <v>10</v>
      </c>
      <c r="L38" s="302">
        <v>8</v>
      </c>
      <c r="N38" s="314"/>
    </row>
    <row r="39" spans="2:14">
      <c r="B39" s="301">
        <v>34</v>
      </c>
      <c r="C39" s="303" t="s">
        <v>123</v>
      </c>
      <c r="D39" s="306"/>
      <c r="E39" s="301" t="s">
        <v>39</v>
      </c>
      <c r="F39" s="309">
        <v>0.29166666666666669</v>
      </c>
      <c r="G39" s="301" t="s">
        <v>19</v>
      </c>
      <c r="H39" s="309">
        <v>0.39583333333333331</v>
      </c>
      <c r="I39" s="312" t="s">
        <v>73</v>
      </c>
      <c r="J39" s="309">
        <v>0</v>
      </c>
      <c r="K39" s="313" t="s">
        <v>10</v>
      </c>
      <c r="L39" s="308">
        <f>IF(OR(F39="",H39=""),"",(H39+IF(F39&gt;H39,1,0)-F39-J39)*24)</f>
        <v>2.4999999999999991</v>
      </c>
      <c r="N39" s="314"/>
    </row>
    <row r="40" spans="2:14">
      <c r="B40" s="301"/>
      <c r="C40" s="304" t="s">
        <v>72</v>
      </c>
      <c r="D40" s="306"/>
      <c r="E40" s="301" t="s">
        <v>39</v>
      </c>
      <c r="F40" s="309">
        <v>0.6875</v>
      </c>
      <c r="G40" s="301" t="s">
        <v>19</v>
      </c>
      <c r="H40" s="309">
        <v>0.83333333333333337</v>
      </c>
      <c r="I40" s="312" t="s">
        <v>73</v>
      </c>
      <c r="J40" s="309">
        <v>0</v>
      </c>
      <c r="K40" s="313" t="s">
        <v>10</v>
      </c>
      <c r="L40" s="308">
        <f>IF(OR(F40="",H40=""),"",(H40+IF(F40&gt;H40,1,0)-F40-J40)*24)</f>
        <v>3.5000000000000009</v>
      </c>
      <c r="N40" s="314"/>
    </row>
    <row r="41" spans="2:14">
      <c r="B41" s="301"/>
      <c r="C41" s="305" t="s">
        <v>72</v>
      </c>
      <c r="D41" s="306" t="str">
        <f>C39</f>
        <v>ag</v>
      </c>
      <c r="E41" s="301" t="s">
        <v>39</v>
      </c>
      <c r="F41" s="309" t="s">
        <v>72</v>
      </c>
      <c r="G41" s="301" t="s">
        <v>19</v>
      </c>
      <c r="H41" s="309" t="s">
        <v>72</v>
      </c>
      <c r="I41" s="312" t="s">
        <v>73</v>
      </c>
      <c r="J41" s="309" t="s">
        <v>72</v>
      </c>
      <c r="K41" s="313" t="s">
        <v>10</v>
      </c>
      <c r="L41" s="308">
        <f>IF(OR(L39="",L40=""),"",L39+L40)</f>
        <v>6</v>
      </c>
      <c r="N41" s="314" t="s">
        <v>4</v>
      </c>
    </row>
    <row r="42" spans="2:14">
      <c r="B42" s="301"/>
      <c r="C42" s="303" t="s">
        <v>83</v>
      </c>
      <c r="D42" s="306"/>
      <c r="E42" s="301" t="s">
        <v>39</v>
      </c>
      <c r="F42" s="309"/>
      <c r="G42" s="301" t="s">
        <v>19</v>
      </c>
      <c r="H42" s="309"/>
      <c r="I42" s="312" t="s">
        <v>73</v>
      </c>
      <c r="J42" s="309">
        <v>0</v>
      </c>
      <c r="K42" s="313" t="s">
        <v>10</v>
      </c>
      <c r="L42" s="308" t="str">
        <f>IF(OR(F42="",H42=""),"",(H42+IF(F42&gt;H42,1,0)-F42-J42)*24)</f>
        <v/>
      </c>
      <c r="N42" s="314"/>
    </row>
    <row r="43" spans="2:14">
      <c r="B43" s="301">
        <v>35</v>
      </c>
      <c r="C43" s="304" t="s">
        <v>72</v>
      </c>
      <c r="D43" s="306"/>
      <c r="E43" s="301" t="s">
        <v>39</v>
      </c>
      <c r="F43" s="309"/>
      <c r="G43" s="301" t="s">
        <v>19</v>
      </c>
      <c r="H43" s="309"/>
      <c r="I43" s="312" t="s">
        <v>73</v>
      </c>
      <c r="J43" s="309">
        <v>0</v>
      </c>
      <c r="K43" s="313" t="s">
        <v>10</v>
      </c>
      <c r="L43" s="308" t="str">
        <f>IF(OR(F43="",H43=""),"",(H43+IF(F43&gt;H43,1,0)-F43-J43)*24)</f>
        <v/>
      </c>
      <c r="N43" s="314"/>
    </row>
    <row r="44" spans="2:14">
      <c r="B44" s="301"/>
      <c r="C44" s="305" t="s">
        <v>72</v>
      </c>
      <c r="D44" s="306" t="str">
        <f>C42</f>
        <v>ah</v>
      </c>
      <c r="E44" s="301" t="s">
        <v>39</v>
      </c>
      <c r="F44" s="309" t="s">
        <v>72</v>
      </c>
      <c r="G44" s="301" t="s">
        <v>19</v>
      </c>
      <c r="H44" s="309" t="s">
        <v>72</v>
      </c>
      <c r="I44" s="312" t="s">
        <v>73</v>
      </c>
      <c r="J44" s="309" t="s">
        <v>72</v>
      </c>
      <c r="K44" s="313" t="s">
        <v>10</v>
      </c>
      <c r="L44" s="308" t="str">
        <f>IF(OR(L42="",L43=""),"",L42+L43)</f>
        <v/>
      </c>
      <c r="N44" s="314" t="s">
        <v>207</v>
      </c>
    </row>
    <row r="45" spans="2:14">
      <c r="B45" s="301"/>
      <c r="C45" s="303" t="s">
        <v>208</v>
      </c>
      <c r="D45" s="306"/>
      <c r="E45" s="301" t="s">
        <v>39</v>
      </c>
      <c r="F45" s="309"/>
      <c r="G45" s="301" t="s">
        <v>19</v>
      </c>
      <c r="H45" s="309"/>
      <c r="I45" s="312" t="s">
        <v>73</v>
      </c>
      <c r="J45" s="309">
        <v>0</v>
      </c>
      <c r="K45" s="313" t="s">
        <v>10</v>
      </c>
      <c r="L45" s="308" t="str">
        <f>IF(OR(F45="",H45=""),"",(H45+IF(F45&gt;H45,1,0)-F45-J45)*24)</f>
        <v/>
      </c>
      <c r="N45" s="314"/>
    </row>
    <row r="46" spans="2:14">
      <c r="B46" s="301">
        <v>36</v>
      </c>
      <c r="C46" s="304" t="s">
        <v>72</v>
      </c>
      <c r="D46" s="306"/>
      <c r="E46" s="301" t="s">
        <v>39</v>
      </c>
      <c r="F46" s="309"/>
      <c r="G46" s="301" t="s">
        <v>19</v>
      </c>
      <c r="H46" s="309"/>
      <c r="I46" s="312" t="s">
        <v>73</v>
      </c>
      <c r="J46" s="309">
        <v>0</v>
      </c>
      <c r="K46" s="313" t="s">
        <v>10</v>
      </c>
      <c r="L46" s="308" t="str">
        <f>IF(OR(F46="",H46=""),"",(H46+IF(F46&gt;H46,1,0)-F46-J46)*24)</f>
        <v/>
      </c>
      <c r="N46" s="314"/>
    </row>
    <row r="47" spans="2:14">
      <c r="B47" s="301"/>
      <c r="C47" s="305" t="s">
        <v>72</v>
      </c>
      <c r="D47" s="306" t="str">
        <f>C45</f>
        <v>ai</v>
      </c>
      <c r="E47" s="301" t="s">
        <v>39</v>
      </c>
      <c r="F47" s="309" t="s">
        <v>72</v>
      </c>
      <c r="G47" s="301" t="s">
        <v>19</v>
      </c>
      <c r="H47" s="309" t="s">
        <v>72</v>
      </c>
      <c r="I47" s="312" t="s">
        <v>73</v>
      </c>
      <c r="J47" s="309" t="s">
        <v>72</v>
      </c>
      <c r="K47" s="313" t="s">
        <v>10</v>
      </c>
      <c r="L47" s="308" t="str">
        <f>IF(OR(L45="",L46=""),"",L45+L46)</f>
        <v/>
      </c>
      <c r="N47" s="314" t="s">
        <v>207</v>
      </c>
    </row>
    <row r="49" spans="3:4">
      <c r="C49" s="299" t="s">
        <v>119</v>
      </c>
      <c r="D49" s="299"/>
    </row>
    <row r="50" spans="3:4">
      <c r="C50" s="299" t="s">
        <v>209</v>
      </c>
      <c r="D50" s="299"/>
    </row>
    <row r="51" spans="3:4">
      <c r="C51" s="299" t="s">
        <v>210</v>
      </c>
      <c r="D51" s="299"/>
    </row>
    <row r="52" spans="3:4">
      <c r="C52" s="299" t="s">
        <v>211</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6"/>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127</v>
      </c>
      <c r="D1" s="322"/>
      <c r="E1" s="322"/>
      <c r="F1" s="322"/>
    </row>
    <row r="2" spans="2:11" s="316" customFormat="1" ht="20.25" customHeight="1">
      <c r="B2" s="318" t="s">
        <v>95</v>
      </c>
      <c r="C2" s="318"/>
      <c r="D2" s="322"/>
      <c r="E2" s="322"/>
      <c r="F2" s="322"/>
    </row>
    <row r="3" spans="2:11" s="316" customFormat="1" ht="20.25" customHeight="1">
      <c r="B3" s="318"/>
      <c r="C3" s="318"/>
      <c r="D3" s="322"/>
      <c r="E3" s="322"/>
      <c r="F3" s="322"/>
    </row>
    <row r="4" spans="2:11" s="317" customFormat="1" ht="20.25" customHeight="1">
      <c r="B4" s="319"/>
      <c r="C4" s="322" t="s">
        <v>197</v>
      </c>
      <c r="D4" s="322"/>
      <c r="F4" s="332" t="s">
        <v>198</v>
      </c>
      <c r="G4" s="332"/>
      <c r="H4" s="332"/>
      <c r="I4" s="332"/>
      <c r="J4" s="332"/>
      <c r="K4" s="332"/>
    </row>
    <row r="5" spans="2:11" s="317" customFormat="1" ht="20.25" customHeight="1">
      <c r="B5" s="320"/>
      <c r="C5" s="322" t="s">
        <v>200</v>
      </c>
      <c r="D5" s="322"/>
      <c r="F5" s="332"/>
      <c r="G5" s="332"/>
      <c r="H5" s="332"/>
      <c r="I5" s="332"/>
      <c r="J5" s="332"/>
      <c r="K5" s="332"/>
    </row>
    <row r="6" spans="2:11" s="316" customFormat="1" ht="20.25" customHeight="1">
      <c r="B6" s="321" t="s">
        <v>192</v>
      </c>
      <c r="C6" s="322"/>
      <c r="D6" s="322"/>
      <c r="E6" s="14"/>
      <c r="F6" s="329"/>
    </row>
    <row r="7" spans="2:11" s="316" customFormat="1" ht="20.25" customHeight="1">
      <c r="B7" s="318"/>
      <c r="C7" s="318"/>
      <c r="D7" s="322"/>
      <c r="E7" s="14"/>
      <c r="F7" s="329"/>
    </row>
    <row r="8" spans="2:11" s="316" customFormat="1" ht="20.25" customHeight="1">
      <c r="B8" s="322" t="s">
        <v>128</v>
      </c>
      <c r="C8" s="318"/>
      <c r="D8" s="322"/>
      <c r="E8" s="14"/>
      <c r="F8" s="329"/>
    </row>
    <row r="9" spans="2:11" s="316" customFormat="1" ht="20.25" customHeight="1">
      <c r="B9" s="318"/>
      <c r="C9" s="318"/>
      <c r="D9" s="322"/>
      <c r="E9" s="322"/>
      <c r="F9" s="322"/>
    </row>
    <row r="10" spans="2:11" s="316" customFormat="1" ht="20.25" customHeight="1">
      <c r="B10" s="322" t="s">
        <v>218</v>
      </c>
      <c r="C10" s="318"/>
      <c r="D10" s="322"/>
      <c r="E10" s="322"/>
      <c r="F10" s="322"/>
    </row>
    <row r="11" spans="2:11" s="316" customFormat="1" ht="20.25" customHeight="1">
      <c r="B11" s="322"/>
      <c r="C11" s="318"/>
      <c r="D11" s="322"/>
    </row>
    <row r="12" spans="2:11" s="316" customFormat="1" ht="20.25" customHeight="1">
      <c r="B12" s="322" t="s">
        <v>224</v>
      </c>
      <c r="C12" s="318"/>
      <c r="D12" s="322"/>
    </row>
    <row r="13" spans="2:11" s="316" customFormat="1" ht="20.25" customHeight="1">
      <c r="B13" s="322"/>
      <c r="C13" s="318"/>
      <c r="D13" s="322"/>
    </row>
    <row r="14" spans="2:11" s="316" customFormat="1" ht="20.25" customHeight="1">
      <c r="B14" s="322" t="s">
        <v>112</v>
      </c>
      <c r="C14" s="318"/>
      <c r="D14" s="322"/>
    </row>
    <row r="15" spans="2:11" s="316" customFormat="1" ht="20.25" customHeight="1">
      <c r="B15" s="322"/>
      <c r="C15" s="318"/>
      <c r="D15" s="322"/>
    </row>
    <row r="16" spans="2:11" s="316" customFormat="1" ht="20.25" customHeight="1">
      <c r="B16" s="322" t="s">
        <v>276</v>
      </c>
      <c r="C16" s="318"/>
      <c r="D16" s="322"/>
    </row>
    <row r="17" spans="2:4" s="316" customFormat="1" ht="20.25" customHeight="1">
      <c r="B17" s="322" t="s">
        <v>16</v>
      </c>
      <c r="C17" s="318"/>
      <c r="D17" s="322"/>
    </row>
    <row r="18" spans="2:4" s="316" customFormat="1" ht="20.25" customHeight="1">
      <c r="B18" s="322"/>
      <c r="C18" s="318"/>
      <c r="D18" s="322"/>
    </row>
    <row r="19" spans="2:4" s="316" customFormat="1" ht="17.25" customHeight="1">
      <c r="B19" s="322" t="s">
        <v>32</v>
      </c>
      <c r="C19" s="322"/>
      <c r="D19" s="322"/>
    </row>
    <row r="20" spans="2:4" s="316" customFormat="1" ht="17.25" customHeight="1">
      <c r="B20" s="322" t="s">
        <v>190</v>
      </c>
      <c r="C20" s="322"/>
      <c r="D20" s="322"/>
    </row>
    <row r="21" spans="2:4" s="316" customFormat="1" ht="17.25" customHeight="1">
      <c r="B21" s="322"/>
      <c r="C21" s="322"/>
      <c r="D21" s="322"/>
    </row>
    <row r="22" spans="2:4" s="316" customFormat="1" ht="17.25" customHeight="1">
      <c r="B22" s="322"/>
      <c r="C22" s="326" t="s">
        <v>46</v>
      </c>
      <c r="D22" s="326" t="s">
        <v>17</v>
      </c>
    </row>
    <row r="23" spans="2:4" s="316" customFormat="1" ht="17.25" customHeight="1">
      <c r="B23" s="322"/>
      <c r="C23" s="326">
        <v>1</v>
      </c>
      <c r="D23" s="328" t="s">
        <v>100</v>
      </c>
    </row>
    <row r="24" spans="2:4" s="316" customFormat="1" ht="17.25" customHeight="1">
      <c r="B24" s="322"/>
      <c r="C24" s="326">
        <v>2</v>
      </c>
      <c r="D24" s="328" t="s">
        <v>135</v>
      </c>
    </row>
    <row r="25" spans="2:4" s="316" customFormat="1" ht="17.25" customHeight="1">
      <c r="B25" s="322"/>
      <c r="C25" s="326">
        <v>3</v>
      </c>
      <c r="D25" s="328" t="s">
        <v>232</v>
      </c>
    </row>
    <row r="26" spans="2:4" s="316" customFormat="1" ht="17.25" customHeight="1">
      <c r="B26" s="322"/>
      <c r="C26" s="326">
        <v>4</v>
      </c>
      <c r="D26" s="328" t="s">
        <v>136</v>
      </c>
    </row>
    <row r="27" spans="2:4" s="316" customFormat="1" ht="17.25" customHeight="1">
      <c r="B27" s="322"/>
      <c r="C27" s="326">
        <v>5</v>
      </c>
      <c r="D27" s="328" t="s">
        <v>138</v>
      </c>
    </row>
    <row r="28" spans="2:4" s="316" customFormat="1" ht="17.25" customHeight="1">
      <c r="B28" s="322"/>
      <c r="C28" s="326">
        <v>6</v>
      </c>
      <c r="D28" s="328" t="s">
        <v>233</v>
      </c>
    </row>
    <row r="29" spans="2:4" s="316" customFormat="1" ht="17.25" customHeight="1">
      <c r="B29" s="322"/>
      <c r="C29" s="326">
        <v>7</v>
      </c>
      <c r="D29" s="328" t="s">
        <v>142</v>
      </c>
    </row>
    <row r="30" spans="2:4" s="316" customFormat="1" ht="17.25" customHeight="1">
      <c r="B30" s="322"/>
      <c r="C30" s="326">
        <v>8</v>
      </c>
      <c r="D30" s="328" t="s">
        <v>143</v>
      </c>
    </row>
    <row r="31" spans="2:4" s="316" customFormat="1" ht="17.25" customHeight="1">
      <c r="B31" s="322"/>
      <c r="C31" s="326">
        <v>9</v>
      </c>
      <c r="D31" s="328" t="s">
        <v>145</v>
      </c>
    </row>
    <row r="32" spans="2:4" s="316" customFormat="1" ht="17.25" customHeight="1">
      <c r="B32" s="322"/>
      <c r="C32" s="326">
        <v>10</v>
      </c>
      <c r="D32" s="328" t="s">
        <v>29</v>
      </c>
    </row>
    <row r="33" spans="2:25" s="316" customFormat="1" ht="17.25" customHeight="1">
      <c r="B33" s="322"/>
      <c r="C33" s="326">
        <v>11</v>
      </c>
      <c r="D33" s="328" t="s">
        <v>101</v>
      </c>
    </row>
    <row r="34" spans="2:25" s="316" customFormat="1" ht="17.25" customHeight="1">
      <c r="B34" s="322"/>
      <c r="C34" s="326">
        <v>12</v>
      </c>
      <c r="D34" s="328" t="s">
        <v>234</v>
      </c>
    </row>
    <row r="35" spans="2:25" s="316" customFormat="1" ht="17.25" customHeight="1">
      <c r="B35" s="322"/>
      <c r="C35" s="326">
        <v>13</v>
      </c>
      <c r="D35" s="328" t="s">
        <v>144</v>
      </c>
    </row>
    <row r="36" spans="2:25" s="316" customFormat="1" ht="17.25" customHeight="1">
      <c r="B36" s="322"/>
      <c r="C36" s="326">
        <v>14</v>
      </c>
      <c r="D36" s="328" t="s">
        <v>70</v>
      </c>
    </row>
    <row r="37" spans="2:25" s="316" customFormat="1" ht="17.25" customHeight="1">
      <c r="B37" s="322"/>
      <c r="C37" s="14"/>
      <c r="D37" s="329"/>
    </row>
    <row r="38" spans="2:25" s="316" customFormat="1" ht="17.25" customHeight="1">
      <c r="B38" s="322" t="s">
        <v>277</v>
      </c>
      <c r="C38" s="322"/>
      <c r="D38" s="322"/>
      <c r="E38" s="317"/>
      <c r="F38" s="317"/>
    </row>
    <row r="39" spans="2:25" s="316" customFormat="1" ht="17.25" customHeight="1">
      <c r="B39" s="322" t="s">
        <v>129</v>
      </c>
      <c r="C39" s="322"/>
      <c r="D39" s="322"/>
      <c r="E39" s="317"/>
      <c r="F39" s="317"/>
    </row>
    <row r="40" spans="2:25"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25" s="316" customFormat="1" ht="17.25" customHeight="1">
      <c r="B41" s="322"/>
      <c r="C41" s="326" t="s">
        <v>3</v>
      </c>
      <c r="D41" s="326" t="s">
        <v>6</v>
      </c>
      <c r="E41" s="317"/>
      <c r="F41" s="317"/>
      <c r="G41" s="333"/>
      <c r="H41" s="333"/>
      <c r="J41" s="333"/>
      <c r="K41" s="333"/>
      <c r="L41" s="333"/>
      <c r="M41" s="333"/>
      <c r="N41" s="333"/>
      <c r="O41" s="333"/>
      <c r="R41" s="333"/>
      <c r="S41" s="333"/>
      <c r="T41" s="333"/>
      <c r="W41" s="333"/>
      <c r="X41" s="333"/>
      <c r="Y41" s="333"/>
    </row>
    <row r="42" spans="2:25" s="316" customFormat="1" ht="17.25" customHeight="1">
      <c r="B42" s="322"/>
      <c r="C42" s="326" t="s">
        <v>23</v>
      </c>
      <c r="D42" s="328" t="s">
        <v>130</v>
      </c>
      <c r="E42" s="317"/>
      <c r="F42" s="317"/>
      <c r="G42" s="333"/>
      <c r="H42" s="333"/>
      <c r="J42" s="333"/>
      <c r="K42" s="333"/>
      <c r="L42" s="333"/>
      <c r="M42" s="333"/>
      <c r="N42" s="333"/>
      <c r="O42" s="333"/>
      <c r="R42" s="333"/>
      <c r="S42" s="333"/>
      <c r="T42" s="333"/>
      <c r="W42" s="333"/>
      <c r="X42" s="333"/>
      <c r="Y42" s="333"/>
    </row>
    <row r="43" spans="2:25" s="316" customFormat="1" ht="17.25" customHeight="1">
      <c r="B43" s="322"/>
      <c r="C43" s="326" t="s">
        <v>14</v>
      </c>
      <c r="D43" s="328" t="s">
        <v>131</v>
      </c>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20</v>
      </c>
      <c r="D44" s="328" t="s">
        <v>132</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27</v>
      </c>
      <c r="D45" s="328" t="s">
        <v>193</v>
      </c>
      <c r="E45" s="317"/>
      <c r="F45" s="317"/>
      <c r="G45" s="333"/>
      <c r="H45" s="333"/>
      <c r="J45" s="333"/>
      <c r="K45" s="333"/>
      <c r="L45" s="333"/>
      <c r="M45" s="333"/>
      <c r="N45" s="333"/>
      <c r="O45" s="333"/>
      <c r="R45" s="333"/>
      <c r="S45" s="333"/>
      <c r="T45" s="333"/>
      <c r="W45" s="333"/>
      <c r="X45" s="333"/>
      <c r="Y45" s="333"/>
    </row>
    <row r="46" spans="2:25" s="316" customFormat="1" ht="17.25" customHeight="1">
      <c r="B46" s="322"/>
      <c r="C46" s="322"/>
      <c r="D46" s="322"/>
      <c r="E46" s="317"/>
      <c r="F46" s="317"/>
      <c r="G46" s="333"/>
      <c r="H46" s="333"/>
      <c r="J46" s="333"/>
      <c r="K46" s="333"/>
      <c r="L46" s="333"/>
      <c r="M46" s="333"/>
      <c r="N46" s="333"/>
      <c r="O46" s="333"/>
      <c r="R46" s="333"/>
      <c r="S46" s="333"/>
      <c r="T46" s="333"/>
      <c r="W46" s="333"/>
      <c r="X46" s="333"/>
      <c r="Y46" s="333"/>
    </row>
    <row r="47" spans="2:25" s="316" customFormat="1" ht="17.25" customHeight="1">
      <c r="B47" s="322"/>
      <c r="C47" s="327" t="s">
        <v>30</v>
      </c>
      <c r="D47" s="322"/>
      <c r="E47" s="317"/>
      <c r="F47" s="317"/>
      <c r="G47" s="333"/>
      <c r="H47" s="333"/>
      <c r="J47" s="333"/>
      <c r="K47" s="333"/>
      <c r="L47" s="333"/>
      <c r="M47" s="333"/>
      <c r="N47" s="333"/>
      <c r="O47" s="333"/>
      <c r="R47" s="333"/>
      <c r="S47" s="333"/>
      <c r="T47" s="333"/>
      <c r="W47" s="333"/>
      <c r="X47" s="333"/>
      <c r="Y47" s="333"/>
    </row>
    <row r="48" spans="2:25" s="316" customFormat="1" ht="17.25" customHeight="1">
      <c r="B48" s="317"/>
      <c r="C48" s="322" t="s">
        <v>133</v>
      </c>
      <c r="D48" s="317"/>
      <c r="E48" s="317"/>
      <c r="F48" s="327"/>
      <c r="G48" s="333"/>
      <c r="H48" s="333"/>
      <c r="J48" s="333"/>
      <c r="K48" s="333"/>
      <c r="L48" s="333"/>
      <c r="M48" s="333"/>
      <c r="N48" s="333"/>
      <c r="O48" s="333"/>
      <c r="R48" s="333"/>
      <c r="S48" s="333"/>
      <c r="T48" s="333"/>
      <c r="W48" s="333"/>
      <c r="X48" s="333"/>
      <c r="Y48" s="333"/>
    </row>
    <row r="49" spans="2:51" s="316" customFormat="1" ht="17.25" customHeight="1">
      <c r="B49" s="317"/>
      <c r="C49" s="322" t="s">
        <v>194</v>
      </c>
      <c r="D49" s="317"/>
      <c r="E49" s="317"/>
      <c r="F49" s="322"/>
      <c r="G49" s="333"/>
      <c r="H49" s="333"/>
      <c r="J49" s="333"/>
      <c r="K49" s="333"/>
      <c r="L49" s="333"/>
      <c r="M49" s="333"/>
      <c r="N49" s="333"/>
      <c r="O49" s="333"/>
      <c r="R49" s="333"/>
      <c r="S49" s="333"/>
      <c r="T49" s="333"/>
      <c r="W49" s="333"/>
      <c r="X49" s="333"/>
      <c r="Y49" s="333"/>
    </row>
    <row r="50" spans="2:51" s="316" customFormat="1" ht="17.25" customHeight="1">
      <c r="B50" s="322"/>
      <c r="C50" s="322"/>
      <c r="D50" s="322"/>
      <c r="E50" s="327"/>
      <c r="F50" s="333"/>
      <c r="G50" s="333"/>
      <c r="H50" s="333"/>
      <c r="J50" s="333"/>
      <c r="K50" s="333"/>
      <c r="L50" s="333"/>
      <c r="M50" s="333"/>
      <c r="N50" s="333"/>
      <c r="O50" s="333"/>
      <c r="R50" s="333"/>
      <c r="S50" s="333"/>
      <c r="T50" s="333"/>
      <c r="W50" s="333"/>
      <c r="X50" s="333"/>
      <c r="Y50" s="333"/>
    </row>
    <row r="51" spans="2:51" s="316" customFormat="1" ht="17.25" customHeight="1">
      <c r="B51" s="322" t="s">
        <v>199</v>
      </c>
      <c r="C51" s="322"/>
      <c r="D51" s="322"/>
    </row>
    <row r="52" spans="2:51" s="316" customFormat="1" ht="17.25" customHeight="1">
      <c r="B52" s="322" t="s">
        <v>186</v>
      </c>
      <c r="C52" s="322"/>
      <c r="D52" s="322"/>
    </row>
    <row r="53" spans="2:51" s="316" customFormat="1" ht="17.25" customHeight="1">
      <c r="B53" s="323" t="s">
        <v>187</v>
      </c>
      <c r="C53" s="317"/>
      <c r="D53" s="317"/>
      <c r="E53" s="330"/>
      <c r="F53" s="330"/>
      <c r="G53" s="330"/>
      <c r="H53" s="330"/>
      <c r="I53" s="330"/>
      <c r="J53" s="330"/>
      <c r="K53" s="330"/>
      <c r="L53" s="330"/>
      <c r="M53" s="330"/>
      <c r="N53" s="330"/>
      <c r="O53" s="334"/>
      <c r="P53" s="334"/>
      <c r="Q53" s="330"/>
      <c r="R53" s="334"/>
      <c r="S53" s="330"/>
      <c r="T53" s="330"/>
      <c r="U53" s="334"/>
      <c r="Y53" s="330"/>
      <c r="Z53" s="330"/>
      <c r="AA53" s="330"/>
      <c r="AB53" s="330"/>
      <c r="AD53" s="330"/>
      <c r="AE53" s="334"/>
      <c r="AF53" s="334"/>
      <c r="AG53" s="334"/>
      <c r="AH53" s="334"/>
      <c r="AI53" s="335"/>
      <c r="AJ53" s="334"/>
      <c r="AK53" s="334"/>
      <c r="AL53" s="334"/>
      <c r="AM53" s="334"/>
      <c r="AN53" s="334"/>
      <c r="AO53" s="334"/>
      <c r="AP53" s="334"/>
      <c r="AQ53" s="334"/>
      <c r="AR53" s="334"/>
      <c r="AS53" s="334"/>
      <c r="AT53" s="334"/>
      <c r="AU53" s="334"/>
      <c r="AV53" s="334"/>
      <c r="AW53" s="334"/>
      <c r="AX53" s="334"/>
      <c r="AY53" s="335"/>
    </row>
    <row r="54" spans="2:51" s="316" customFormat="1" ht="17.25" customHeight="1"/>
    <row r="55" spans="2:51" s="316" customFormat="1" ht="17.25" customHeight="1">
      <c r="B55" s="322" t="s">
        <v>278</v>
      </c>
      <c r="C55" s="322"/>
    </row>
    <row r="56" spans="2:51" s="316" customFormat="1" ht="17.25" customHeight="1">
      <c r="B56" s="322"/>
      <c r="C56" s="322"/>
    </row>
    <row r="57" spans="2:51" s="316" customFormat="1" ht="17.25" customHeight="1">
      <c r="B57" s="322" t="s">
        <v>171</v>
      </c>
      <c r="C57" s="322"/>
    </row>
    <row r="58" spans="2:51" s="316" customFormat="1" ht="17.25" customHeight="1">
      <c r="B58" s="322" t="s">
        <v>149</v>
      </c>
      <c r="C58" s="322"/>
    </row>
    <row r="59" spans="2:51" s="316" customFormat="1" ht="17.25" customHeight="1">
      <c r="B59" s="322"/>
      <c r="C59" s="322"/>
    </row>
    <row r="60" spans="2:51" s="316" customFormat="1" ht="17.25" customHeight="1">
      <c r="B60" s="322" t="s">
        <v>36</v>
      </c>
      <c r="C60" s="322"/>
    </row>
    <row r="61" spans="2:51" s="316" customFormat="1" ht="17.25" customHeight="1">
      <c r="B61" s="322" t="s">
        <v>62</v>
      </c>
      <c r="C61" s="322"/>
    </row>
    <row r="62" spans="2:51" s="316" customFormat="1" ht="17.25" customHeight="1">
      <c r="B62" s="322"/>
      <c r="C62" s="322"/>
    </row>
    <row r="63" spans="2:51" s="316" customFormat="1" ht="17.25" customHeight="1">
      <c r="B63" s="322" t="s">
        <v>263</v>
      </c>
      <c r="C63" s="322"/>
      <c r="D63" s="322"/>
    </row>
    <row r="64" spans="2:51" s="316" customFormat="1" ht="17.25" customHeight="1">
      <c r="B64" s="322"/>
      <c r="C64" s="322"/>
      <c r="D64" s="322"/>
    </row>
    <row r="65" spans="2:54" s="316" customFormat="1" ht="17.25" customHeight="1">
      <c r="B65" s="317" t="s">
        <v>279</v>
      </c>
      <c r="C65" s="317"/>
      <c r="D65" s="322"/>
    </row>
    <row r="66" spans="2:54" s="316" customFormat="1" ht="17.25" customHeight="1">
      <c r="B66" s="317" t="s">
        <v>134</v>
      </c>
      <c r="C66" s="317"/>
      <c r="D66" s="322"/>
    </row>
    <row r="67" spans="2:54" s="316" customFormat="1" ht="17.25" customHeight="1">
      <c r="B67" s="317" t="s">
        <v>220</v>
      </c>
    </row>
    <row r="68" spans="2:54" s="316" customFormat="1" ht="17.25" customHeight="1">
      <c r="B68" s="317"/>
    </row>
    <row r="69" spans="2:54" s="316" customFormat="1" ht="17.25" customHeight="1">
      <c r="B69" s="317" t="s">
        <v>280</v>
      </c>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row>
    <row r="70" spans="2:54" s="316" customFormat="1" ht="17.25" customHeight="1">
      <c r="B70" s="324" t="s">
        <v>87</v>
      </c>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row>
    <row r="71" spans="2:54" ht="18.75" customHeight="1">
      <c r="B71" s="325" t="s">
        <v>221</v>
      </c>
    </row>
    <row r="72" spans="2:54" ht="18.75" customHeight="1">
      <c r="B72" s="324" t="s">
        <v>216</v>
      </c>
    </row>
    <row r="73" spans="2:54" ht="18.75" customHeight="1">
      <c r="B73" s="325" t="s">
        <v>223</v>
      </c>
    </row>
    <row r="74" spans="2:54" ht="18.75" customHeight="1">
      <c r="B74" s="324" t="s">
        <v>288</v>
      </c>
    </row>
    <row r="75" spans="2:54" ht="18.75" customHeight="1">
      <c r="B75" s="324" t="s">
        <v>253</v>
      </c>
    </row>
    <row r="76" spans="2:54" ht="18.75" customHeight="1">
      <c r="B76" s="324" t="s">
        <v>12</v>
      </c>
    </row>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6"/>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127</v>
      </c>
      <c r="D1" s="322"/>
      <c r="E1" s="322"/>
      <c r="F1" s="322"/>
    </row>
    <row r="2" spans="2:11" s="316" customFormat="1" ht="20.25" customHeight="1">
      <c r="B2" s="318" t="s">
        <v>257</v>
      </c>
      <c r="C2" s="318"/>
      <c r="D2" s="322"/>
      <c r="E2" s="322"/>
      <c r="F2" s="322"/>
    </row>
    <row r="3" spans="2:11" s="316" customFormat="1" ht="20.25" customHeight="1">
      <c r="B3" s="318"/>
      <c r="C3" s="318"/>
      <c r="D3" s="322"/>
      <c r="E3" s="322"/>
      <c r="F3" s="322"/>
    </row>
    <row r="4" spans="2:11" s="317" customFormat="1" ht="20.25" customHeight="1">
      <c r="B4" s="319"/>
      <c r="C4" s="322" t="s">
        <v>197</v>
      </c>
      <c r="D4" s="322"/>
      <c r="F4" s="332" t="s">
        <v>198</v>
      </c>
      <c r="G4" s="332"/>
      <c r="H4" s="332"/>
      <c r="I4" s="332"/>
      <c r="J4" s="332"/>
      <c r="K4" s="332"/>
    </row>
    <row r="5" spans="2:11" s="317" customFormat="1" ht="20.25" customHeight="1">
      <c r="B5" s="320"/>
      <c r="C5" s="322" t="s">
        <v>200</v>
      </c>
      <c r="D5" s="322"/>
      <c r="F5" s="332"/>
      <c r="G5" s="332"/>
      <c r="H5" s="332"/>
      <c r="I5" s="332"/>
      <c r="J5" s="332"/>
      <c r="K5" s="332"/>
    </row>
    <row r="6" spans="2:11" s="316" customFormat="1" ht="20.25" customHeight="1">
      <c r="B6" s="321" t="s">
        <v>192</v>
      </c>
      <c r="C6" s="322"/>
      <c r="D6" s="322"/>
      <c r="E6" s="14"/>
      <c r="F6" s="329"/>
    </row>
    <row r="7" spans="2:11" s="316" customFormat="1" ht="20.25" customHeight="1">
      <c r="B7" s="318"/>
      <c r="C7" s="318"/>
      <c r="D7" s="322"/>
      <c r="E7" s="14"/>
      <c r="F7" s="329"/>
    </row>
    <row r="8" spans="2:11" s="316" customFormat="1" ht="20.25" customHeight="1">
      <c r="B8" s="322" t="s">
        <v>128</v>
      </c>
      <c r="C8" s="318"/>
      <c r="D8" s="322"/>
      <c r="E8" s="14"/>
      <c r="F8" s="329"/>
    </row>
    <row r="9" spans="2:11" s="316" customFormat="1" ht="20.25" customHeight="1">
      <c r="B9" s="318"/>
      <c r="C9" s="318"/>
      <c r="D9" s="322"/>
      <c r="E9" s="322"/>
      <c r="F9" s="322"/>
    </row>
    <row r="10" spans="2:11" s="316" customFormat="1" ht="20.25" customHeight="1">
      <c r="B10" s="322" t="s">
        <v>218</v>
      </c>
      <c r="C10" s="318"/>
      <c r="D10" s="322"/>
      <c r="E10" s="322"/>
      <c r="F10" s="322"/>
    </row>
    <row r="11" spans="2:11" s="316" customFormat="1" ht="20.25" customHeight="1">
      <c r="B11" s="322"/>
      <c r="C11" s="318"/>
      <c r="D11" s="322"/>
    </row>
    <row r="12" spans="2:11" s="316" customFormat="1" ht="20.25" customHeight="1">
      <c r="B12" s="322" t="s">
        <v>224</v>
      </c>
      <c r="C12" s="318"/>
      <c r="D12" s="322"/>
    </row>
    <row r="13" spans="2:11" s="316" customFormat="1" ht="20.25" customHeight="1">
      <c r="B13" s="322"/>
      <c r="C13" s="318"/>
      <c r="D13" s="322"/>
    </row>
    <row r="14" spans="2:11" s="316" customFormat="1" ht="20.25" customHeight="1">
      <c r="B14" s="322" t="s">
        <v>112</v>
      </c>
      <c r="C14" s="318"/>
      <c r="D14" s="322"/>
    </row>
    <row r="15" spans="2:11" s="316" customFormat="1" ht="20.25" customHeight="1">
      <c r="B15" s="322"/>
      <c r="C15" s="318"/>
      <c r="D15" s="322"/>
    </row>
    <row r="16" spans="2:11" s="316" customFormat="1" ht="20.25" customHeight="1">
      <c r="B16" s="322" t="s">
        <v>276</v>
      </c>
      <c r="C16" s="318"/>
      <c r="D16" s="322"/>
    </row>
    <row r="17" spans="2:4" s="316" customFormat="1" ht="20.25" customHeight="1">
      <c r="B17" s="322" t="s">
        <v>16</v>
      </c>
      <c r="C17" s="318"/>
      <c r="D17" s="322"/>
    </row>
    <row r="18" spans="2:4" s="316" customFormat="1" ht="20.25" customHeight="1">
      <c r="B18" s="322"/>
      <c r="C18" s="318"/>
      <c r="D18" s="322"/>
    </row>
    <row r="19" spans="2:4" s="316" customFormat="1" ht="20.25" customHeight="1">
      <c r="B19" s="322" t="s">
        <v>281</v>
      </c>
      <c r="C19" s="318"/>
      <c r="D19" s="322"/>
    </row>
    <row r="20" spans="2:4" s="316" customFormat="1" ht="20.25" customHeight="1">
      <c r="B20" s="322" t="s">
        <v>183</v>
      </c>
      <c r="C20" s="318"/>
      <c r="D20" s="322"/>
    </row>
    <row r="21" spans="2:4" s="316" customFormat="1" ht="20.25" customHeight="1">
      <c r="B21" s="322" t="s">
        <v>21</v>
      </c>
      <c r="C21" s="318"/>
      <c r="D21" s="322"/>
    </row>
    <row r="22" spans="2:4" s="316" customFormat="1" ht="20.25" customHeight="1">
      <c r="B22" s="322"/>
      <c r="C22" s="318"/>
      <c r="D22" s="322"/>
    </row>
    <row r="23" spans="2:4" s="316" customFormat="1" ht="20.25" customHeight="1">
      <c r="B23" s="322" t="s">
        <v>282</v>
      </c>
      <c r="C23" s="318"/>
      <c r="D23" s="322"/>
    </row>
    <row r="24" spans="2:4" s="316" customFormat="1" ht="20.25" customHeight="1">
      <c r="B24" s="322" t="s">
        <v>184</v>
      </c>
      <c r="C24" s="318"/>
      <c r="D24" s="322"/>
    </row>
    <row r="25" spans="2:4" s="316" customFormat="1" ht="20.25" customHeight="1">
      <c r="B25" s="322" t="s">
        <v>185</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283</v>
      </c>
      <c r="C28" s="322"/>
      <c r="D28" s="322"/>
    </row>
    <row r="29" spans="2:4" s="316" customFormat="1" ht="17.25" customHeight="1">
      <c r="B29" s="322" t="s">
        <v>182</v>
      </c>
      <c r="C29" s="322"/>
      <c r="D29" s="322"/>
    </row>
    <row r="30" spans="2:4" s="316" customFormat="1" ht="17.25" customHeight="1">
      <c r="B30" s="322"/>
      <c r="C30" s="322"/>
      <c r="D30" s="322"/>
    </row>
    <row r="31" spans="2:4" s="316" customFormat="1" ht="17.25" customHeight="1">
      <c r="B31" s="322"/>
      <c r="C31" s="326" t="s">
        <v>46</v>
      </c>
      <c r="D31" s="326" t="s">
        <v>17</v>
      </c>
    </row>
    <row r="32" spans="2:4" s="316" customFormat="1" ht="17.25" customHeight="1">
      <c r="B32" s="322"/>
      <c r="C32" s="326">
        <v>1</v>
      </c>
      <c r="D32" s="328" t="s">
        <v>100</v>
      </c>
    </row>
    <row r="33" spans="2:6" s="316" customFormat="1" ht="17.25" customHeight="1">
      <c r="B33" s="322"/>
      <c r="C33" s="326">
        <v>2</v>
      </c>
      <c r="D33" s="328" t="s">
        <v>135</v>
      </c>
    </row>
    <row r="34" spans="2:6" s="316" customFormat="1" ht="17.25" customHeight="1">
      <c r="B34" s="322"/>
      <c r="C34" s="326">
        <v>3</v>
      </c>
      <c r="D34" s="328" t="s">
        <v>232</v>
      </c>
    </row>
    <row r="35" spans="2:6" s="316" customFormat="1" ht="17.25" customHeight="1">
      <c r="B35" s="322"/>
      <c r="C35" s="326">
        <v>4</v>
      </c>
      <c r="D35" s="328" t="s">
        <v>136</v>
      </c>
    </row>
    <row r="36" spans="2:6" s="316" customFormat="1" ht="17.25" customHeight="1">
      <c r="B36" s="322"/>
      <c r="C36" s="326">
        <v>5</v>
      </c>
      <c r="D36" s="328" t="s">
        <v>138</v>
      </c>
    </row>
    <row r="37" spans="2:6" s="316" customFormat="1" ht="17.25" customHeight="1">
      <c r="B37" s="322"/>
      <c r="C37" s="326">
        <v>6</v>
      </c>
      <c r="D37" s="328" t="s">
        <v>233</v>
      </c>
    </row>
    <row r="38" spans="2:6" s="316" customFormat="1" ht="17.25" customHeight="1">
      <c r="B38" s="322"/>
      <c r="C38" s="326">
        <v>7</v>
      </c>
      <c r="D38" s="328" t="s">
        <v>142</v>
      </c>
    </row>
    <row r="39" spans="2:6" s="316" customFormat="1" ht="17.25" customHeight="1">
      <c r="B39" s="322"/>
      <c r="C39" s="326">
        <v>8</v>
      </c>
      <c r="D39" s="328" t="s">
        <v>143</v>
      </c>
    </row>
    <row r="40" spans="2:6" s="316" customFormat="1" ht="17.25" customHeight="1">
      <c r="B40" s="322"/>
      <c r="C40" s="326">
        <v>9</v>
      </c>
      <c r="D40" s="328" t="s">
        <v>145</v>
      </c>
    </row>
    <row r="41" spans="2:6" s="316" customFormat="1" ht="17.25" customHeight="1">
      <c r="B41" s="322"/>
      <c r="C41" s="326">
        <v>10</v>
      </c>
      <c r="D41" s="328" t="s">
        <v>29</v>
      </c>
    </row>
    <row r="42" spans="2:6" s="316" customFormat="1" ht="17.25" customHeight="1">
      <c r="B42" s="322"/>
      <c r="C42" s="326">
        <v>11</v>
      </c>
      <c r="D42" s="328" t="s">
        <v>101</v>
      </c>
    </row>
    <row r="43" spans="2:6" s="316" customFormat="1" ht="17.25" customHeight="1">
      <c r="B43" s="322"/>
      <c r="C43" s="326">
        <v>12</v>
      </c>
      <c r="D43" s="328" t="s">
        <v>234</v>
      </c>
    </row>
    <row r="44" spans="2:6" s="316" customFormat="1" ht="17.25" customHeight="1">
      <c r="B44" s="322"/>
      <c r="C44" s="326">
        <v>13</v>
      </c>
      <c r="D44" s="328" t="s">
        <v>144</v>
      </c>
    </row>
    <row r="45" spans="2:6" s="316" customFormat="1" ht="17.25" customHeight="1">
      <c r="B45" s="322"/>
      <c r="C45" s="326">
        <v>14</v>
      </c>
      <c r="D45" s="328" t="s">
        <v>70</v>
      </c>
    </row>
    <row r="46" spans="2:6" s="316" customFormat="1" ht="17.25" customHeight="1">
      <c r="B46" s="322"/>
      <c r="C46" s="14"/>
      <c r="D46" s="329"/>
    </row>
    <row r="47" spans="2:6" s="316" customFormat="1" ht="17.25" customHeight="1">
      <c r="B47" s="322" t="s">
        <v>13</v>
      </c>
      <c r="C47" s="322"/>
      <c r="D47" s="322"/>
      <c r="E47" s="317"/>
      <c r="F47" s="317"/>
    </row>
    <row r="48" spans="2:6" s="316" customFormat="1" ht="17.25" customHeight="1">
      <c r="B48" s="322" t="s">
        <v>129</v>
      </c>
      <c r="C48" s="322"/>
      <c r="D48" s="322"/>
      <c r="E48" s="317"/>
      <c r="F48" s="317"/>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6" t="s">
        <v>3</v>
      </c>
      <c r="D50" s="326" t="s">
        <v>6</v>
      </c>
      <c r="E50" s="317"/>
      <c r="F50" s="317"/>
      <c r="G50" s="333"/>
      <c r="H50" s="333"/>
      <c r="J50" s="333"/>
      <c r="K50" s="333"/>
      <c r="L50" s="333"/>
      <c r="M50" s="333"/>
      <c r="N50" s="333"/>
      <c r="O50" s="333"/>
      <c r="R50" s="333"/>
      <c r="S50" s="333"/>
      <c r="T50" s="333"/>
      <c r="W50" s="333"/>
      <c r="X50" s="333"/>
      <c r="Y50" s="333"/>
    </row>
    <row r="51" spans="2:51" s="316" customFormat="1" ht="17.25" customHeight="1">
      <c r="B51" s="322"/>
      <c r="C51" s="326" t="s">
        <v>23</v>
      </c>
      <c r="D51" s="328" t="s">
        <v>130</v>
      </c>
      <c r="E51" s="317"/>
      <c r="F51" s="317"/>
      <c r="G51" s="333"/>
      <c r="H51" s="333"/>
      <c r="J51" s="333"/>
      <c r="K51" s="333"/>
      <c r="L51" s="333"/>
      <c r="M51" s="333"/>
      <c r="N51" s="333"/>
      <c r="O51" s="333"/>
      <c r="R51" s="333"/>
      <c r="S51" s="333"/>
      <c r="T51" s="333"/>
      <c r="W51" s="333"/>
      <c r="X51" s="333"/>
      <c r="Y51" s="333"/>
    </row>
    <row r="52" spans="2:51" s="316" customFormat="1" ht="17.25" customHeight="1">
      <c r="B52" s="322"/>
      <c r="C52" s="326" t="s">
        <v>14</v>
      </c>
      <c r="D52" s="328" t="s">
        <v>131</v>
      </c>
      <c r="E52" s="317"/>
      <c r="F52" s="317"/>
      <c r="G52" s="333"/>
      <c r="H52" s="333"/>
      <c r="J52" s="333"/>
      <c r="K52" s="333"/>
      <c r="L52" s="333"/>
      <c r="M52" s="333"/>
      <c r="N52" s="333"/>
      <c r="O52" s="333"/>
      <c r="R52" s="333"/>
      <c r="S52" s="333"/>
      <c r="T52" s="333"/>
      <c r="W52" s="333"/>
      <c r="X52" s="333"/>
      <c r="Y52" s="333"/>
    </row>
    <row r="53" spans="2:51" s="316" customFormat="1" ht="17.25" customHeight="1">
      <c r="B53" s="322"/>
      <c r="C53" s="326" t="s">
        <v>20</v>
      </c>
      <c r="D53" s="328" t="s">
        <v>132</v>
      </c>
      <c r="E53" s="317"/>
      <c r="F53" s="317"/>
      <c r="G53" s="333"/>
      <c r="H53" s="333"/>
      <c r="J53" s="333"/>
      <c r="K53" s="333"/>
      <c r="L53" s="333"/>
      <c r="M53" s="333"/>
      <c r="N53" s="333"/>
      <c r="O53" s="333"/>
      <c r="R53" s="333"/>
      <c r="S53" s="333"/>
      <c r="T53" s="333"/>
      <c r="W53" s="333"/>
      <c r="X53" s="333"/>
      <c r="Y53" s="333"/>
    </row>
    <row r="54" spans="2:51" s="316" customFormat="1" ht="17.25" customHeight="1">
      <c r="B54" s="322"/>
      <c r="C54" s="326" t="s">
        <v>27</v>
      </c>
      <c r="D54" s="328" t="s">
        <v>193</v>
      </c>
      <c r="E54" s="317"/>
      <c r="F54" s="317"/>
      <c r="G54" s="333"/>
      <c r="H54" s="333"/>
      <c r="J54" s="333"/>
      <c r="K54" s="333"/>
      <c r="L54" s="333"/>
      <c r="M54" s="333"/>
      <c r="N54" s="333"/>
      <c r="O54" s="333"/>
      <c r="R54" s="333"/>
      <c r="S54" s="333"/>
      <c r="T54" s="333"/>
      <c r="W54" s="333"/>
      <c r="X54" s="333"/>
      <c r="Y54" s="333"/>
    </row>
    <row r="55" spans="2:51" s="316" customFormat="1" ht="17.25" customHeight="1">
      <c r="B55" s="322"/>
      <c r="C55" s="322"/>
      <c r="D55" s="322"/>
      <c r="E55" s="317"/>
      <c r="F55" s="317"/>
      <c r="G55" s="333"/>
      <c r="H55" s="333"/>
      <c r="J55" s="333"/>
      <c r="K55" s="333"/>
      <c r="L55" s="333"/>
      <c r="M55" s="333"/>
      <c r="N55" s="333"/>
      <c r="O55" s="333"/>
      <c r="R55" s="333"/>
      <c r="S55" s="333"/>
      <c r="T55" s="333"/>
      <c r="W55" s="333"/>
      <c r="X55" s="333"/>
      <c r="Y55" s="333"/>
    </row>
    <row r="56" spans="2:51" s="316" customFormat="1" ht="17.25" customHeight="1">
      <c r="B56" s="322"/>
      <c r="C56" s="327" t="s">
        <v>30</v>
      </c>
      <c r="D56" s="322"/>
      <c r="E56" s="317"/>
      <c r="F56" s="317"/>
      <c r="G56" s="333"/>
      <c r="H56" s="333"/>
      <c r="J56" s="333"/>
      <c r="K56" s="333"/>
      <c r="L56" s="333"/>
      <c r="M56" s="333"/>
      <c r="N56" s="333"/>
      <c r="O56" s="333"/>
      <c r="R56" s="333"/>
      <c r="S56" s="333"/>
      <c r="T56" s="333"/>
      <c r="W56" s="333"/>
      <c r="X56" s="333"/>
      <c r="Y56" s="333"/>
    </row>
    <row r="57" spans="2:51" s="316" customFormat="1" ht="17.25" customHeight="1">
      <c r="B57" s="317"/>
      <c r="C57" s="322" t="s">
        <v>133</v>
      </c>
      <c r="D57" s="317"/>
      <c r="E57" s="317"/>
      <c r="F57" s="327"/>
      <c r="G57" s="333"/>
      <c r="H57" s="333"/>
      <c r="J57" s="333"/>
      <c r="K57" s="333"/>
      <c r="L57" s="333"/>
      <c r="M57" s="333"/>
      <c r="N57" s="333"/>
      <c r="O57" s="333"/>
      <c r="R57" s="333"/>
      <c r="S57" s="333"/>
      <c r="T57" s="333"/>
      <c r="W57" s="333"/>
      <c r="X57" s="333"/>
      <c r="Y57" s="333"/>
    </row>
    <row r="58" spans="2:51" s="316" customFormat="1" ht="17.25" customHeight="1">
      <c r="B58" s="317"/>
      <c r="C58" s="322" t="s">
        <v>194</v>
      </c>
      <c r="D58" s="317"/>
      <c r="E58" s="317"/>
      <c r="F58" s="322"/>
      <c r="G58" s="333"/>
      <c r="H58" s="333"/>
      <c r="J58" s="333"/>
      <c r="K58" s="333"/>
      <c r="L58" s="333"/>
      <c r="M58" s="333"/>
      <c r="N58" s="333"/>
      <c r="O58" s="333"/>
      <c r="R58" s="333"/>
      <c r="S58" s="333"/>
      <c r="T58" s="333"/>
      <c r="W58" s="333"/>
      <c r="X58" s="333"/>
      <c r="Y58" s="333"/>
    </row>
    <row r="59" spans="2:51" s="316" customFormat="1" ht="17.25" customHeight="1">
      <c r="B59" s="322"/>
      <c r="C59" s="322"/>
      <c r="D59" s="322"/>
      <c r="E59" s="327"/>
      <c r="F59" s="333"/>
      <c r="G59" s="333"/>
      <c r="H59" s="333"/>
      <c r="J59" s="333"/>
      <c r="K59" s="333"/>
      <c r="L59" s="333"/>
      <c r="M59" s="333"/>
      <c r="N59" s="333"/>
      <c r="O59" s="333"/>
      <c r="R59" s="333"/>
      <c r="S59" s="333"/>
      <c r="T59" s="333"/>
      <c r="W59" s="333"/>
      <c r="X59" s="333"/>
      <c r="Y59" s="333"/>
    </row>
    <row r="60" spans="2:51" s="316" customFormat="1" ht="17.25" customHeight="1">
      <c r="B60" s="322" t="s">
        <v>284</v>
      </c>
      <c r="C60" s="322"/>
      <c r="D60" s="322"/>
    </row>
    <row r="61" spans="2:51" s="316" customFormat="1" ht="17.25" customHeight="1">
      <c r="B61" s="322" t="s">
        <v>186</v>
      </c>
      <c r="C61" s="322"/>
      <c r="D61" s="322"/>
    </row>
    <row r="62" spans="2:51" s="316" customFormat="1" ht="17.25" customHeight="1">
      <c r="B62" s="323" t="s">
        <v>187</v>
      </c>
      <c r="C62" s="317"/>
      <c r="D62" s="317"/>
      <c r="E62" s="330"/>
      <c r="F62" s="330"/>
      <c r="G62" s="330"/>
      <c r="H62" s="330"/>
      <c r="I62" s="330"/>
      <c r="J62" s="330"/>
      <c r="K62" s="330"/>
      <c r="L62" s="330"/>
      <c r="M62" s="330"/>
      <c r="N62" s="330"/>
      <c r="O62" s="334"/>
      <c r="P62" s="334"/>
      <c r="Q62" s="330"/>
      <c r="R62" s="334"/>
      <c r="S62" s="330"/>
      <c r="T62" s="330"/>
      <c r="U62" s="334"/>
      <c r="Y62" s="330"/>
      <c r="Z62" s="330"/>
      <c r="AA62" s="330"/>
      <c r="AB62" s="330"/>
      <c r="AD62" s="330"/>
      <c r="AE62" s="334"/>
      <c r="AF62" s="334"/>
      <c r="AG62" s="334"/>
      <c r="AH62" s="334"/>
      <c r="AI62" s="335"/>
      <c r="AJ62" s="334"/>
      <c r="AK62" s="334"/>
      <c r="AL62" s="334"/>
      <c r="AM62" s="334"/>
      <c r="AN62" s="334"/>
      <c r="AO62" s="334"/>
      <c r="AP62" s="334"/>
      <c r="AQ62" s="334"/>
      <c r="AR62" s="334"/>
      <c r="AS62" s="334"/>
      <c r="AT62" s="334"/>
      <c r="AU62" s="334"/>
      <c r="AV62" s="334"/>
      <c r="AW62" s="334"/>
      <c r="AX62" s="334"/>
      <c r="AY62" s="335"/>
    </row>
    <row r="63" spans="2:51" s="316" customFormat="1" ht="17.25" customHeight="1">
      <c r="B63" s="323" t="s">
        <v>9</v>
      </c>
      <c r="C63" s="317"/>
      <c r="D63" s="317"/>
      <c r="E63" s="330"/>
      <c r="F63" s="330"/>
      <c r="G63" s="330"/>
      <c r="H63" s="330"/>
      <c r="I63" s="330"/>
      <c r="J63" s="330"/>
      <c r="K63" s="330"/>
      <c r="L63" s="330"/>
      <c r="M63" s="330"/>
      <c r="N63" s="330"/>
      <c r="O63" s="334"/>
      <c r="P63" s="334"/>
      <c r="Q63" s="330"/>
      <c r="R63" s="334"/>
      <c r="S63" s="330"/>
      <c r="T63" s="330"/>
      <c r="U63" s="334"/>
      <c r="Y63" s="330"/>
      <c r="Z63" s="330"/>
      <c r="AA63" s="330"/>
      <c r="AB63" s="330"/>
      <c r="AD63" s="330"/>
      <c r="AE63" s="334"/>
      <c r="AF63" s="334"/>
      <c r="AG63" s="334"/>
      <c r="AH63" s="334"/>
      <c r="AI63" s="335"/>
      <c r="AJ63" s="334"/>
      <c r="AK63" s="334"/>
      <c r="AL63" s="334"/>
      <c r="AM63" s="334"/>
      <c r="AN63" s="334"/>
      <c r="AO63" s="334"/>
      <c r="AP63" s="334"/>
      <c r="AQ63" s="334"/>
      <c r="AR63" s="334"/>
      <c r="AS63" s="334"/>
      <c r="AT63" s="334"/>
      <c r="AU63" s="334"/>
      <c r="AV63" s="334"/>
      <c r="AW63" s="334"/>
      <c r="AX63" s="334"/>
      <c r="AY63" s="335"/>
    </row>
    <row r="64" spans="2:51" s="316" customFormat="1" ht="17.25" customHeight="1"/>
    <row r="65" spans="2:54" s="316" customFormat="1" ht="17.25" customHeight="1">
      <c r="B65" s="322" t="s">
        <v>153</v>
      </c>
      <c r="C65" s="322"/>
    </row>
    <row r="66" spans="2:54" s="316" customFormat="1" ht="17.25" customHeight="1">
      <c r="B66" s="322"/>
      <c r="C66" s="322"/>
    </row>
    <row r="67" spans="2:54" s="316" customFormat="1" ht="17.25" customHeight="1">
      <c r="B67" s="322" t="s">
        <v>285</v>
      </c>
      <c r="C67" s="322"/>
    </row>
    <row r="68" spans="2:54" s="316" customFormat="1" ht="17.25" customHeight="1">
      <c r="B68" s="322" t="s">
        <v>149</v>
      </c>
      <c r="C68" s="322"/>
    </row>
    <row r="69" spans="2:54" s="316" customFormat="1" ht="17.25" customHeight="1">
      <c r="B69" s="322"/>
      <c r="C69" s="322"/>
    </row>
    <row r="70" spans="2:54" s="316" customFormat="1" ht="17.25" customHeight="1">
      <c r="B70" s="322" t="s">
        <v>286</v>
      </c>
      <c r="C70" s="322"/>
    </row>
    <row r="71" spans="2:54" s="316" customFormat="1" ht="17.25" customHeight="1">
      <c r="B71" s="322" t="s">
        <v>62</v>
      </c>
      <c r="C71" s="322"/>
    </row>
    <row r="72" spans="2:54" s="316" customFormat="1" ht="17.25" customHeight="1">
      <c r="B72" s="322"/>
      <c r="C72" s="322"/>
    </row>
    <row r="73" spans="2:54" s="316" customFormat="1" ht="17.25" customHeight="1">
      <c r="B73" s="322" t="s">
        <v>15</v>
      </c>
      <c r="C73" s="322"/>
      <c r="D73" s="322"/>
    </row>
    <row r="74" spans="2:54" s="316" customFormat="1" ht="17.25" customHeight="1">
      <c r="B74" s="322"/>
      <c r="C74" s="322"/>
      <c r="D74" s="322"/>
    </row>
    <row r="75" spans="2:54" s="316" customFormat="1" ht="17.25" customHeight="1">
      <c r="B75" s="317" t="s">
        <v>287</v>
      </c>
      <c r="C75" s="317"/>
      <c r="D75" s="322"/>
    </row>
    <row r="76" spans="2:54" s="316" customFormat="1" ht="17.25" customHeight="1">
      <c r="B76" s="317" t="s">
        <v>134</v>
      </c>
      <c r="C76" s="317"/>
      <c r="D76" s="322"/>
    </row>
    <row r="77" spans="2:54" s="316" customFormat="1" ht="17.25" customHeight="1">
      <c r="B77" s="317" t="s">
        <v>220</v>
      </c>
    </row>
    <row r="78" spans="2:54" s="316" customFormat="1" ht="17.25" customHeight="1">
      <c r="B78" s="317"/>
    </row>
    <row r="79" spans="2:54" s="316" customFormat="1" ht="17.25" customHeight="1">
      <c r="B79" s="317" t="s">
        <v>249</v>
      </c>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row>
    <row r="80" spans="2:54" s="316" customFormat="1" ht="17.25" customHeight="1">
      <c r="B80" s="324" t="s">
        <v>87</v>
      </c>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row>
    <row r="81" spans="2:2" ht="18.75" customHeight="1">
      <c r="B81" s="325" t="s">
        <v>221</v>
      </c>
    </row>
    <row r="82" spans="2:2" ht="18.75" customHeight="1">
      <c r="B82" s="324" t="s">
        <v>216</v>
      </c>
    </row>
    <row r="83" spans="2:2" ht="18.75" customHeight="1">
      <c r="B83" s="325" t="s">
        <v>223</v>
      </c>
    </row>
    <row r="84" spans="2:2" ht="18.75" customHeight="1">
      <c r="B84" s="324" t="s">
        <v>288</v>
      </c>
    </row>
    <row r="85" spans="2:2" ht="18.75" customHeight="1">
      <c r="B85" s="324" t="s">
        <v>253</v>
      </c>
    </row>
    <row r="86" spans="2:2" ht="18.75" customHeight="1">
      <c r="B86" s="324" t="s">
        <v>12</v>
      </c>
    </row>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3"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Q62"/>
  <sheetViews>
    <sheetView workbookViewId="0">
      <selection activeCell="C9" sqref="C9"/>
    </sheetView>
  </sheetViews>
  <sheetFormatPr defaultRowHeight="18.75"/>
  <cols>
    <col min="1" max="1" width="1.875" style="315" customWidth="1"/>
    <col min="2" max="2" width="11.5" style="315" customWidth="1"/>
    <col min="3" max="17" width="40.625" style="315" customWidth="1"/>
    <col min="18" max="16384" width="9" style="315" customWidth="1"/>
  </cols>
  <sheetData>
    <row r="1" spans="2:4">
      <c r="B1" s="336" t="s">
        <v>120</v>
      </c>
      <c r="C1" s="336"/>
      <c r="D1" s="336"/>
    </row>
    <row r="2" spans="2:4">
      <c r="B2" s="336"/>
      <c r="C2" s="336"/>
      <c r="D2" s="336"/>
    </row>
    <row r="3" spans="2:4">
      <c r="B3" s="326" t="s">
        <v>46</v>
      </c>
      <c r="C3" s="326" t="s">
        <v>121</v>
      </c>
      <c r="D3" s="336"/>
    </row>
    <row r="4" spans="2:4">
      <c r="B4" s="337">
        <v>1</v>
      </c>
      <c r="C4" s="342" t="s">
        <v>226</v>
      </c>
      <c r="D4" s="336"/>
    </row>
    <row r="5" spans="2:4">
      <c r="B5" s="337">
        <v>2</v>
      </c>
      <c r="C5" s="342" t="s">
        <v>227</v>
      </c>
      <c r="D5" s="336"/>
    </row>
    <row r="6" spans="2:4">
      <c r="B6" s="337">
        <v>3</v>
      </c>
      <c r="C6" s="342" t="s">
        <v>126</v>
      </c>
      <c r="D6" s="336"/>
    </row>
    <row r="7" spans="2:4">
      <c r="B7" s="337">
        <v>4</v>
      </c>
      <c r="C7" s="342" t="s">
        <v>228</v>
      </c>
      <c r="D7" s="336"/>
    </row>
    <row r="8" spans="2:4">
      <c r="B8" s="337">
        <v>5</v>
      </c>
      <c r="C8" s="342" t="s">
        <v>117</v>
      </c>
      <c r="D8" s="336"/>
    </row>
    <row r="9" spans="2:4">
      <c r="B9" s="337">
        <v>6</v>
      </c>
      <c r="C9" s="342" t="s">
        <v>229</v>
      </c>
    </row>
    <row r="10" spans="2:4">
      <c r="B10" s="337">
        <v>7</v>
      </c>
      <c r="C10" s="342" t="s">
        <v>231</v>
      </c>
      <c r="D10" s="336"/>
    </row>
    <row r="11" spans="2:4">
      <c r="B11" s="337">
        <v>8</v>
      </c>
      <c r="C11" s="342" t="s">
        <v>125</v>
      </c>
      <c r="D11" s="336"/>
    </row>
    <row r="12" spans="2:4">
      <c r="B12" s="337">
        <v>9</v>
      </c>
      <c r="C12" s="342" t="s">
        <v>125</v>
      </c>
      <c r="D12" s="336"/>
    </row>
    <row r="13" spans="2:4">
      <c r="B13" s="337">
        <v>10</v>
      </c>
      <c r="C13" s="342" t="s">
        <v>125</v>
      </c>
      <c r="D13" s="336"/>
    </row>
    <row r="14" spans="2:4">
      <c r="B14" s="337">
        <v>11</v>
      </c>
      <c r="C14" s="342" t="s">
        <v>125</v>
      </c>
      <c r="D14" s="336"/>
    </row>
    <row r="15" spans="2:4">
      <c r="B15" s="337">
        <v>12</v>
      </c>
      <c r="C15" s="342" t="s">
        <v>125</v>
      </c>
      <c r="D15" s="336"/>
    </row>
    <row r="16" spans="2:4">
      <c r="B16" s="337">
        <v>13</v>
      </c>
      <c r="C16" s="342" t="s">
        <v>125</v>
      </c>
      <c r="D16" s="336"/>
    </row>
    <row r="17" spans="2:17">
      <c r="B17" s="337">
        <v>14</v>
      </c>
      <c r="C17" s="342" t="s">
        <v>125</v>
      </c>
      <c r="D17" s="336"/>
    </row>
    <row r="19" spans="2:17">
      <c r="B19" s="336" t="s">
        <v>122</v>
      </c>
    </row>
    <row r="20" spans="2:17" ht="19.5"/>
    <row r="21" spans="2:17" ht="20.25">
      <c r="B21" s="338" t="s">
        <v>17</v>
      </c>
      <c r="C21" s="343" t="s">
        <v>100</v>
      </c>
      <c r="D21" s="348" t="s">
        <v>135</v>
      </c>
      <c r="E21" s="348" t="s">
        <v>232</v>
      </c>
      <c r="F21" s="348" t="s">
        <v>136</v>
      </c>
      <c r="G21" s="348" t="s">
        <v>138</v>
      </c>
      <c r="H21" s="352" t="s">
        <v>233</v>
      </c>
      <c r="I21" s="352" t="s">
        <v>142</v>
      </c>
      <c r="J21" s="352" t="s">
        <v>143</v>
      </c>
      <c r="K21" s="352" t="s">
        <v>145</v>
      </c>
      <c r="L21" s="355" t="s">
        <v>29</v>
      </c>
      <c r="M21" s="357" t="s">
        <v>101</v>
      </c>
      <c r="N21" s="357" t="s">
        <v>234</v>
      </c>
      <c r="O21" s="357" t="s">
        <v>144</v>
      </c>
      <c r="P21" s="357" t="s">
        <v>70</v>
      </c>
      <c r="Q21" s="359" t="s">
        <v>125</v>
      </c>
    </row>
    <row r="22" spans="2:17" ht="19.5">
      <c r="B22" s="339" t="s">
        <v>103</v>
      </c>
      <c r="C22" s="344" t="s">
        <v>125</v>
      </c>
      <c r="D22" s="349" t="s">
        <v>135</v>
      </c>
      <c r="E22" s="349" t="s">
        <v>232</v>
      </c>
      <c r="F22" s="349" t="s">
        <v>140</v>
      </c>
      <c r="G22" s="349" t="s">
        <v>44</v>
      </c>
      <c r="H22" s="353" t="s">
        <v>125</v>
      </c>
      <c r="I22" s="353" t="s">
        <v>142</v>
      </c>
      <c r="J22" s="353" t="s">
        <v>143</v>
      </c>
      <c r="K22" s="354" t="s">
        <v>145</v>
      </c>
      <c r="L22" s="356" t="s">
        <v>29</v>
      </c>
      <c r="M22" s="358" t="s">
        <v>101</v>
      </c>
      <c r="N22" s="358" t="s">
        <v>125</v>
      </c>
      <c r="O22" s="358" t="s">
        <v>125</v>
      </c>
      <c r="P22" s="358" t="s">
        <v>125</v>
      </c>
      <c r="Q22" s="360" t="s">
        <v>125</v>
      </c>
    </row>
    <row r="23" spans="2:17" ht="19.5">
      <c r="B23" s="340"/>
      <c r="C23" s="345" t="s">
        <v>125</v>
      </c>
      <c r="D23" s="350" t="s">
        <v>125</v>
      </c>
      <c r="E23" s="350" t="s">
        <v>125</v>
      </c>
      <c r="F23" s="350" t="s">
        <v>141</v>
      </c>
      <c r="G23" s="350" t="s">
        <v>125</v>
      </c>
      <c r="H23" s="350" t="s">
        <v>125</v>
      </c>
      <c r="I23" s="350" t="s">
        <v>125</v>
      </c>
      <c r="J23" s="350" t="s">
        <v>125</v>
      </c>
      <c r="K23" s="350" t="s">
        <v>125</v>
      </c>
      <c r="L23" s="350" t="s">
        <v>125</v>
      </c>
      <c r="M23" s="350" t="s">
        <v>125</v>
      </c>
      <c r="N23" s="350" t="s">
        <v>125</v>
      </c>
      <c r="O23" s="350" t="s">
        <v>125</v>
      </c>
      <c r="P23" s="350" t="s">
        <v>125</v>
      </c>
      <c r="Q23" s="361" t="s">
        <v>125</v>
      </c>
    </row>
    <row r="24" spans="2:17" ht="19.5">
      <c r="B24" s="340"/>
      <c r="C24" s="345" t="s">
        <v>125</v>
      </c>
      <c r="D24" s="350" t="s">
        <v>125</v>
      </c>
      <c r="E24" s="350" t="s">
        <v>125</v>
      </c>
      <c r="F24" s="350" t="s">
        <v>125</v>
      </c>
      <c r="G24" s="350" t="s">
        <v>125</v>
      </c>
      <c r="H24" s="350" t="s">
        <v>125</v>
      </c>
      <c r="I24" s="350" t="s">
        <v>125</v>
      </c>
      <c r="J24" s="350" t="s">
        <v>125</v>
      </c>
      <c r="K24" s="350" t="s">
        <v>125</v>
      </c>
      <c r="L24" s="350" t="s">
        <v>125</v>
      </c>
      <c r="M24" s="350" t="s">
        <v>125</v>
      </c>
      <c r="N24" s="350" t="s">
        <v>125</v>
      </c>
      <c r="O24" s="350" t="s">
        <v>125</v>
      </c>
      <c r="P24" s="350" t="s">
        <v>125</v>
      </c>
      <c r="Q24" s="361" t="s">
        <v>125</v>
      </c>
    </row>
    <row r="25" spans="2:17" ht="19.5">
      <c r="B25" s="340"/>
      <c r="C25" s="345" t="s">
        <v>125</v>
      </c>
      <c r="D25" s="350" t="s">
        <v>125</v>
      </c>
      <c r="E25" s="350" t="s">
        <v>125</v>
      </c>
      <c r="F25" s="350" t="s">
        <v>125</v>
      </c>
      <c r="G25" s="350" t="s">
        <v>125</v>
      </c>
      <c r="H25" s="350" t="s">
        <v>125</v>
      </c>
      <c r="I25" s="350" t="s">
        <v>125</v>
      </c>
      <c r="J25" s="350" t="s">
        <v>125</v>
      </c>
      <c r="K25" s="350" t="s">
        <v>125</v>
      </c>
      <c r="L25" s="350" t="s">
        <v>125</v>
      </c>
      <c r="M25" s="350" t="s">
        <v>125</v>
      </c>
      <c r="N25" s="350" t="s">
        <v>125</v>
      </c>
      <c r="O25" s="350" t="s">
        <v>125</v>
      </c>
      <c r="P25" s="350" t="s">
        <v>125</v>
      </c>
      <c r="Q25" s="361" t="s">
        <v>125</v>
      </c>
    </row>
    <row r="26" spans="2:17" ht="19.5">
      <c r="B26" s="340"/>
      <c r="C26" s="346" t="s">
        <v>125</v>
      </c>
      <c r="D26" s="350" t="s">
        <v>125</v>
      </c>
      <c r="E26" s="350" t="s">
        <v>125</v>
      </c>
      <c r="F26" s="350" t="s">
        <v>125</v>
      </c>
      <c r="G26" s="350" t="s">
        <v>125</v>
      </c>
      <c r="H26" s="350" t="s">
        <v>125</v>
      </c>
      <c r="I26" s="350" t="s">
        <v>125</v>
      </c>
      <c r="J26" s="350" t="s">
        <v>125</v>
      </c>
      <c r="K26" s="350" t="s">
        <v>125</v>
      </c>
      <c r="L26" s="350" t="s">
        <v>125</v>
      </c>
      <c r="M26" s="350" t="s">
        <v>125</v>
      </c>
      <c r="N26" s="350" t="s">
        <v>125</v>
      </c>
      <c r="O26" s="350" t="s">
        <v>125</v>
      </c>
      <c r="P26" s="350" t="s">
        <v>125</v>
      </c>
      <c r="Q26" s="361" t="s">
        <v>125</v>
      </c>
    </row>
    <row r="27" spans="2:17" ht="19.5">
      <c r="B27" s="340"/>
      <c r="C27" s="346" t="s">
        <v>125</v>
      </c>
      <c r="D27" s="350" t="s">
        <v>125</v>
      </c>
      <c r="E27" s="350" t="s">
        <v>125</v>
      </c>
      <c r="F27" s="350" t="s">
        <v>125</v>
      </c>
      <c r="G27" s="350" t="s">
        <v>125</v>
      </c>
      <c r="H27" s="350" t="s">
        <v>125</v>
      </c>
      <c r="I27" s="350" t="s">
        <v>125</v>
      </c>
      <c r="J27" s="350" t="s">
        <v>125</v>
      </c>
      <c r="K27" s="350" t="s">
        <v>125</v>
      </c>
      <c r="L27" s="350" t="s">
        <v>125</v>
      </c>
      <c r="M27" s="350" t="s">
        <v>125</v>
      </c>
      <c r="N27" s="350" t="s">
        <v>125</v>
      </c>
      <c r="O27" s="350" t="s">
        <v>125</v>
      </c>
      <c r="P27" s="350" t="s">
        <v>125</v>
      </c>
      <c r="Q27" s="361" t="s">
        <v>125</v>
      </c>
    </row>
    <row r="28" spans="2:17" ht="19.5">
      <c r="B28" s="340"/>
      <c r="C28" s="346" t="s">
        <v>125</v>
      </c>
      <c r="D28" s="350" t="s">
        <v>125</v>
      </c>
      <c r="E28" s="350" t="s">
        <v>125</v>
      </c>
      <c r="F28" s="350" t="s">
        <v>125</v>
      </c>
      <c r="G28" s="350" t="s">
        <v>125</v>
      </c>
      <c r="H28" s="350" t="s">
        <v>125</v>
      </c>
      <c r="I28" s="350" t="s">
        <v>125</v>
      </c>
      <c r="J28" s="350" t="s">
        <v>125</v>
      </c>
      <c r="K28" s="350" t="s">
        <v>125</v>
      </c>
      <c r="L28" s="350" t="s">
        <v>125</v>
      </c>
      <c r="M28" s="350" t="s">
        <v>125</v>
      </c>
      <c r="N28" s="350" t="s">
        <v>125</v>
      </c>
      <c r="O28" s="350" t="s">
        <v>125</v>
      </c>
      <c r="P28" s="350" t="s">
        <v>125</v>
      </c>
      <c r="Q28" s="361" t="s">
        <v>125</v>
      </c>
    </row>
    <row r="29" spans="2:17" ht="19.5">
      <c r="B29" s="340"/>
      <c r="C29" s="346" t="s">
        <v>125</v>
      </c>
      <c r="D29" s="350" t="s">
        <v>125</v>
      </c>
      <c r="E29" s="350" t="s">
        <v>125</v>
      </c>
      <c r="F29" s="350" t="s">
        <v>125</v>
      </c>
      <c r="G29" s="350" t="s">
        <v>125</v>
      </c>
      <c r="H29" s="350" t="s">
        <v>125</v>
      </c>
      <c r="I29" s="350" t="s">
        <v>125</v>
      </c>
      <c r="J29" s="350" t="s">
        <v>125</v>
      </c>
      <c r="K29" s="350" t="s">
        <v>125</v>
      </c>
      <c r="L29" s="350" t="s">
        <v>125</v>
      </c>
      <c r="M29" s="350" t="s">
        <v>125</v>
      </c>
      <c r="N29" s="350" t="s">
        <v>125</v>
      </c>
      <c r="O29" s="350" t="s">
        <v>125</v>
      </c>
      <c r="P29" s="350" t="s">
        <v>125</v>
      </c>
      <c r="Q29" s="361" t="s">
        <v>125</v>
      </c>
    </row>
    <row r="30" spans="2:17" ht="19.5">
      <c r="B30" s="340"/>
      <c r="C30" s="346" t="s">
        <v>125</v>
      </c>
      <c r="D30" s="350" t="s">
        <v>125</v>
      </c>
      <c r="E30" s="350" t="s">
        <v>125</v>
      </c>
      <c r="F30" s="350" t="s">
        <v>125</v>
      </c>
      <c r="G30" s="350" t="s">
        <v>125</v>
      </c>
      <c r="H30" s="350" t="s">
        <v>125</v>
      </c>
      <c r="I30" s="350" t="s">
        <v>125</v>
      </c>
      <c r="J30" s="350" t="s">
        <v>125</v>
      </c>
      <c r="K30" s="350" t="s">
        <v>125</v>
      </c>
      <c r="L30" s="350" t="s">
        <v>125</v>
      </c>
      <c r="M30" s="350" t="s">
        <v>125</v>
      </c>
      <c r="N30" s="350" t="s">
        <v>125</v>
      </c>
      <c r="O30" s="350" t="s">
        <v>125</v>
      </c>
      <c r="P30" s="350" t="s">
        <v>125</v>
      </c>
      <c r="Q30" s="361" t="s">
        <v>125</v>
      </c>
    </row>
    <row r="31" spans="2:17" ht="20.25">
      <c r="B31" s="341"/>
      <c r="C31" s="347" t="s">
        <v>125</v>
      </c>
      <c r="D31" s="351" t="s">
        <v>125</v>
      </c>
      <c r="E31" s="351" t="s">
        <v>125</v>
      </c>
      <c r="F31" s="351" t="s">
        <v>125</v>
      </c>
      <c r="G31" s="351" t="s">
        <v>125</v>
      </c>
      <c r="H31" s="351" t="s">
        <v>125</v>
      </c>
      <c r="I31" s="351" t="s">
        <v>125</v>
      </c>
      <c r="J31" s="351" t="s">
        <v>125</v>
      </c>
      <c r="K31" s="351" t="s">
        <v>125</v>
      </c>
      <c r="L31" s="351" t="s">
        <v>125</v>
      </c>
      <c r="M31" s="351" t="s">
        <v>125</v>
      </c>
      <c r="N31" s="351" t="s">
        <v>125</v>
      </c>
      <c r="O31" s="351" t="s">
        <v>125</v>
      </c>
      <c r="P31" s="351" t="s">
        <v>125</v>
      </c>
      <c r="Q31" s="362" t="s">
        <v>125</v>
      </c>
    </row>
    <row r="36" spans="3:3">
      <c r="C36" s="315" t="s">
        <v>203</v>
      </c>
    </row>
    <row r="37" spans="3:3">
      <c r="C37" s="315" t="s">
        <v>105</v>
      </c>
    </row>
    <row r="38" spans="3:3">
      <c r="C38" s="315" t="s">
        <v>55</v>
      </c>
    </row>
    <row r="39" spans="3:3">
      <c r="C39" s="315" t="s">
        <v>106</v>
      </c>
    </row>
    <row r="40" spans="3:3">
      <c r="C40" s="315" t="s">
        <v>69</v>
      </c>
    </row>
    <row r="41" spans="3:3">
      <c r="C41" s="315" t="s">
        <v>235</v>
      </c>
    </row>
    <row r="42" spans="3:3">
      <c r="C42" s="315" t="s">
        <v>146</v>
      </c>
    </row>
    <row r="43" spans="3:3">
      <c r="C43" s="315" t="s">
        <v>147</v>
      </c>
    </row>
    <row r="44" spans="3:3">
      <c r="C44" s="315" t="s">
        <v>236</v>
      </c>
    </row>
    <row r="45" spans="3:3">
      <c r="C45" s="315" t="s">
        <v>230</v>
      </c>
    </row>
    <row r="46" spans="3:3">
      <c r="C46" s="315" t="s">
        <v>76</v>
      </c>
    </row>
    <row r="47" spans="3:3">
      <c r="C47" s="315" t="s">
        <v>237</v>
      </c>
    </row>
    <row r="48" spans="3:3">
      <c r="C48" s="315" t="s">
        <v>54</v>
      </c>
    </row>
    <row r="49" spans="3:3">
      <c r="C49" s="315" t="s">
        <v>238</v>
      </c>
    </row>
    <row r="50" spans="3:3">
      <c r="C50" s="315" t="s">
        <v>239</v>
      </c>
    </row>
    <row r="51" spans="3:3">
      <c r="C51" s="315" t="s">
        <v>240</v>
      </c>
    </row>
    <row r="52" spans="3:3">
      <c r="C52" s="315" t="s">
        <v>241</v>
      </c>
    </row>
    <row r="54" spans="3:3">
      <c r="C54" s="315" t="s">
        <v>107</v>
      </c>
    </row>
    <row r="55" spans="3:3">
      <c r="C55" s="315" t="s">
        <v>109</v>
      </c>
    </row>
    <row r="57" spans="3:3">
      <c r="C57" s="315" t="s">
        <v>8</v>
      </c>
    </row>
    <row r="58" spans="3:3">
      <c r="C58" s="315" t="s">
        <v>111</v>
      </c>
    </row>
    <row r="59" spans="3:3">
      <c r="C59" s="315" t="s">
        <v>113</v>
      </c>
    </row>
    <row r="60" spans="3:3">
      <c r="C60" s="315" t="s">
        <v>115</v>
      </c>
    </row>
    <row r="61" spans="3:3">
      <c r="C61" s="315" t="s">
        <v>116</v>
      </c>
    </row>
    <row r="62" spans="3:3">
      <c r="C62" s="315" t="s">
        <v>118</v>
      </c>
    </row>
  </sheetData>
  <mergeCells count="1">
    <mergeCell ref="B22:B31"/>
  </mergeCells>
  <phoneticPr fontId="1"/>
  <pageMargins left="0.70866141732283472" right="0.70866141732283472" top="0.74803149606299213" bottom="0.74803149606299213" header="0.31496062992125984" footer="0.31496062992125984"/>
  <pageSetup paperSize="9" scale="1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Y0110304</cp:lastModifiedBy>
  <cp:lastPrinted>2021-03-24T09:09:58Z</cp:lastPrinted>
  <dcterms:created xsi:type="dcterms:W3CDTF">2020-01-28T01:12:50Z</dcterms:created>
  <dcterms:modified xsi:type="dcterms:W3CDTF">2023-05-30T11:39:36Z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2023-05-30T11:39:36Z</vt:filetime>
  </property>
</Properties>
</file>