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6975" tabRatio="820" activeTab="0"/>
  </bookViews>
  <sheets>
    <sheet name="17-1-1" sheetId="1" r:id="rId1"/>
    <sheet name="17-1-2" sheetId="2" r:id="rId2"/>
    <sheet name="17-2" sheetId="3" r:id="rId3"/>
    <sheet name="17-3" sheetId="4" r:id="rId4"/>
    <sheet name="17-4" sheetId="5" r:id="rId5"/>
    <sheet name="17-5" sheetId="6" r:id="rId6"/>
    <sheet name="17-6" sheetId="7" r:id="rId7"/>
    <sheet name="17-7" sheetId="8" r:id="rId8"/>
    <sheet name="17-8" sheetId="9" r:id="rId9"/>
    <sheet name="17-9-1" sheetId="10" r:id="rId10"/>
    <sheet name="17-9-2" sheetId="11" r:id="rId11"/>
    <sheet name="17-9-3" sheetId="12" r:id="rId12"/>
    <sheet name="17-10-1" sheetId="13" r:id="rId13"/>
    <sheet name="17-10-2" sheetId="14" r:id="rId14"/>
  </sheets>
  <definedNames>
    <definedName name="_xlnm.Print_Area" localSheetId="12">'17-10-1'!$A$1:$V$13</definedName>
    <definedName name="_xlnm.Print_Area" localSheetId="13">'17-10-2'!$A$1:$S$23</definedName>
    <definedName name="_xlnm.Print_Area" localSheetId="0">'17-1-1'!$A$1:$S$30</definedName>
    <definedName name="_xlnm.Print_Area" localSheetId="1">'17-1-2'!$A$1:$S$21</definedName>
    <definedName name="_xlnm.Print_Area" localSheetId="2">'17-2'!$A$1:$T$20</definedName>
    <definedName name="_xlnm.Print_Area" localSheetId="3">'17-3'!$A$1:$R$25</definedName>
    <definedName name="_xlnm.Print_Area" localSheetId="4">'17-4'!$A$1:$R$39</definedName>
    <definedName name="_xlnm.Print_Area" localSheetId="5">'17-5'!$A$1:$I$27</definedName>
    <definedName name="_xlnm.Print_Area" localSheetId="6">'17-6'!$A$1:$I$32</definedName>
    <definedName name="_xlnm.Print_Area" localSheetId="7">'17-7'!$A$1:$F$13</definedName>
    <definedName name="_xlnm.Print_Area" localSheetId="8">'17-8'!$A$1:$I$35</definedName>
    <definedName name="_xlnm.Print_Area" localSheetId="9">'17-9-1'!$A$1:$Y$20</definedName>
    <definedName name="_xlnm.Print_Area" localSheetId="10">'17-9-2'!$A$1:$H$15</definedName>
    <definedName name="_xlnm.Print_Area" localSheetId="11">'17-9-3'!$A$1:$I$32</definedName>
  </definedNames>
  <calcPr fullCalcOnLoad="1"/>
</workbook>
</file>

<file path=xl/sharedStrings.xml><?xml version="1.0" encoding="utf-8"?>
<sst xmlns="http://schemas.openxmlformats.org/spreadsheetml/2006/main" count="689" uniqueCount="433">
  <si>
    <t>収 入 済 額</t>
  </si>
  <si>
    <t>科         目</t>
  </si>
  <si>
    <t>合                  計</t>
  </si>
  <si>
    <t>歳      入</t>
  </si>
  <si>
    <t>歳       出</t>
  </si>
  <si>
    <r>
      <t xml:space="preserve">  </t>
    </r>
    <r>
      <rPr>
        <sz val="10"/>
        <rFont val="ＭＳ Ｐ明朝"/>
        <family val="1"/>
      </rPr>
      <t>公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営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住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宅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建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設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資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金</t>
    </r>
  </si>
  <si>
    <t xml:space="preserve">  国   民   健   康   保   険</t>
  </si>
  <si>
    <t xml:space="preserve">  食   肉   セ   ン   タ   ー</t>
  </si>
  <si>
    <t xml:space="preserve">  下    水    道    事    業</t>
  </si>
  <si>
    <t xml:space="preserve">  宮    崎    み    た    ま    園</t>
  </si>
  <si>
    <t xml:space="preserve">  中    央    卸    売    市    場</t>
  </si>
  <si>
    <t xml:space="preserve">  住宅新築資金等貸付事業</t>
  </si>
  <si>
    <t xml:space="preserve">  老       人        保        健</t>
  </si>
  <si>
    <t xml:space="preserve">  農 業 集 落 排 水 事 業</t>
  </si>
  <si>
    <t xml:space="preserve">  用       地        取        得</t>
  </si>
  <si>
    <t>注） 四捨五入の関係で項目の数値が一致しないことがある。</t>
  </si>
  <si>
    <t>科                           目</t>
  </si>
  <si>
    <t>財政課</t>
  </si>
  <si>
    <t>単位 ： 千円      各年度末現在</t>
  </si>
  <si>
    <t>税               額</t>
  </si>
  <si>
    <t>負      担     額</t>
  </si>
  <si>
    <t>人          口</t>
  </si>
  <si>
    <t>注） 税額は市決算書による。</t>
  </si>
  <si>
    <t>統計係</t>
  </si>
  <si>
    <t>世 帯 数</t>
  </si>
  <si>
    <t>単位 ： ㎡   各年度末現在</t>
  </si>
  <si>
    <t>区             分</t>
  </si>
  <si>
    <t>土                        地</t>
  </si>
  <si>
    <t>市決算書</t>
  </si>
  <si>
    <t xml:space="preserve">    建</t>
  </si>
  <si>
    <r>
      <t xml:space="preserve">木 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造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延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面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積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</t>
    </r>
  </si>
  <si>
    <t>物</t>
  </si>
  <si>
    <t>棟     数</t>
  </si>
  <si>
    <t>床  面  積</t>
  </si>
  <si>
    <t>評  価  額</t>
  </si>
  <si>
    <t>水  道  事  業  会  計   （収 益 ）</t>
  </si>
  <si>
    <t>特  別  会  計</t>
  </si>
  <si>
    <t xml:space="preserve">  母 子 寡 婦 福 祉 資 金</t>
  </si>
  <si>
    <t>負    担    額</t>
  </si>
  <si>
    <t>-</t>
  </si>
  <si>
    <r>
      <t xml:space="preserve">平成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年度</t>
    </r>
  </si>
  <si>
    <t xml:space="preserve">                                    </t>
  </si>
  <si>
    <t>平     成      9      年     度</t>
  </si>
  <si>
    <t>平     成      10      年     度</t>
  </si>
  <si>
    <t>平     成      12      年     度</t>
  </si>
  <si>
    <t>平     成      9      年     度</t>
  </si>
  <si>
    <t>平     成      10      年     度</t>
  </si>
  <si>
    <t>平成 8 年度</t>
  </si>
  <si>
    <t>平成 9 年度</t>
  </si>
  <si>
    <t>平成 11 年度</t>
  </si>
  <si>
    <r>
      <t xml:space="preserve">平成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</si>
  <si>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</si>
  <si>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年度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</si>
  <si>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</si>
  <si>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t>調  定  額</t>
  </si>
  <si>
    <t>調   定   額</t>
  </si>
  <si>
    <t>調     定    額</t>
  </si>
  <si>
    <t>　介　　　護　　　　保　　　険</t>
  </si>
  <si>
    <t>消防事務の委託に関する財政調整基金</t>
  </si>
  <si>
    <t>宮崎市介護保険運営基金</t>
  </si>
  <si>
    <t>宮崎市介護保険導入基金</t>
  </si>
  <si>
    <r>
      <t xml:space="preserve">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積</t>
    </r>
  </si>
  <si>
    <t>平        成       9      年       度</t>
  </si>
  <si>
    <t>平        成       10      年       度</t>
  </si>
  <si>
    <t>平        成      12      年       度</t>
  </si>
  <si>
    <t>予 算 現 額</t>
  </si>
  <si>
    <t>収 入 済 額</t>
  </si>
  <si>
    <t>特別地方消費税交付金</t>
  </si>
  <si>
    <t>ゴルフ場利用税交付金</t>
  </si>
  <si>
    <t>自動車取得税交付金</t>
  </si>
  <si>
    <t>交通安全対策特別交付金</t>
  </si>
  <si>
    <t>平      成    9   年      度</t>
  </si>
  <si>
    <t>平      成    10  年      度</t>
  </si>
  <si>
    <t>平      成    11   年      度</t>
  </si>
  <si>
    <t>支 出 済 額</t>
  </si>
  <si>
    <t>注） 四捨五入の関係で項目の数値が一致しないことがある。</t>
  </si>
  <si>
    <t>総額</t>
  </si>
  <si>
    <t>（自主財源）</t>
  </si>
  <si>
    <t>市税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</si>
  <si>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</si>
  <si>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</si>
  <si>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</si>
  <si>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</si>
  <si>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</si>
  <si>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</si>
  <si>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</si>
  <si>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（依存財源）</t>
  </si>
  <si>
    <t>地方譲与税</t>
  </si>
  <si>
    <t>地方消費税交付金</t>
  </si>
  <si>
    <t>利子割交付金</t>
  </si>
  <si>
    <t>地方特例交付金</t>
  </si>
  <si>
    <t>地方交付税</t>
  </si>
  <si>
    <t>国庫支出金</t>
  </si>
  <si>
    <t>県支出金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</si>
  <si>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</si>
  <si>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</si>
  <si>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</si>
  <si>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</si>
  <si>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</si>
  <si>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</si>
  <si>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</si>
  <si>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</si>
  <si>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</si>
  <si>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</si>
  <si>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</si>
  <si>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</si>
  <si>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</si>
  <si>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</si>
  <si>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</si>
  <si>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繰上充用金</t>
  </si>
  <si>
    <t>当初予算額</t>
  </si>
  <si>
    <t>平     成      9      年     度</t>
  </si>
  <si>
    <t>平     成      10      年     度</t>
  </si>
  <si>
    <t>平     成      12      年     度</t>
  </si>
  <si>
    <t>単位 ：千円 、％</t>
  </si>
  <si>
    <t>財政課</t>
  </si>
  <si>
    <t>項                 目</t>
  </si>
  <si>
    <t>歳    出    額</t>
  </si>
  <si>
    <t>構  成  比</t>
  </si>
  <si>
    <t>当 初 予 算 額</t>
  </si>
  <si>
    <t xml:space="preserve">      総                                額</t>
  </si>
  <si>
    <t xml:space="preserve">      消      費       的       経        費</t>
  </si>
  <si>
    <t>人             件             費</t>
  </si>
  <si>
    <t>物             件             費</t>
  </si>
  <si>
    <t>維     持     補    修     費</t>
  </si>
  <si>
    <t>扶             助             費</t>
  </si>
  <si>
    <t>補        助        費       等</t>
  </si>
  <si>
    <t xml:space="preserve">     投      資       的        経        費</t>
  </si>
  <si>
    <t>普  通  建  設  事  業  費</t>
  </si>
  <si>
    <t>災  害  復  旧  事  業  費</t>
  </si>
  <si>
    <t>一 般 失 業 対 策 事 業 費</t>
  </si>
  <si>
    <t xml:space="preserve">     そ                の                    他</t>
  </si>
  <si>
    <t>公            債             費</t>
  </si>
  <si>
    <t>積            立             金</t>
  </si>
  <si>
    <t>投  資  及  び  出  資  金</t>
  </si>
  <si>
    <t>貸            付             金</t>
  </si>
  <si>
    <t>繰            出             金</t>
  </si>
  <si>
    <t>繰     上    充     用     金</t>
  </si>
  <si>
    <t>予            備             費</t>
  </si>
  <si>
    <t>現年度</t>
  </si>
  <si>
    <t>滞納繰越</t>
  </si>
  <si>
    <t>市民税</t>
  </si>
  <si>
    <t>個人</t>
  </si>
  <si>
    <t>法人</t>
  </si>
  <si>
    <t>固定資産税</t>
  </si>
  <si>
    <t>固有資産等所在市交付金</t>
  </si>
  <si>
    <t>軽自動車税</t>
  </si>
  <si>
    <t>市たばこ税</t>
  </si>
  <si>
    <t>特別土地保有税</t>
  </si>
  <si>
    <t>事業所税</t>
  </si>
  <si>
    <t>都市計画税</t>
  </si>
  <si>
    <t>単位 ： 千円      各年度末現在</t>
  </si>
  <si>
    <t>平成 8 年度</t>
  </si>
  <si>
    <t>平成 9 年度</t>
  </si>
  <si>
    <t>平成 11 年度</t>
  </si>
  <si>
    <t>全国市有物件災害共済会</t>
  </si>
  <si>
    <t>公営企業金融公庫</t>
  </si>
  <si>
    <t>宮崎県</t>
  </si>
  <si>
    <t>市町村職員共済組合</t>
  </si>
  <si>
    <t>宮崎銀行</t>
  </si>
  <si>
    <t>宮崎太陽銀行</t>
  </si>
  <si>
    <t>農林中央金庫</t>
  </si>
  <si>
    <t>中小企業退職金共済事業団</t>
  </si>
  <si>
    <t>財団法人生命保険協会</t>
  </si>
  <si>
    <t>公立学校共済組合</t>
  </si>
  <si>
    <t>地方公務員共済組合連合会</t>
  </si>
  <si>
    <t>宮崎県市町村振興協会</t>
  </si>
  <si>
    <t>公共事業特定資金</t>
  </si>
  <si>
    <t>国の予算貸付</t>
  </si>
  <si>
    <t>高鍋信用金庫</t>
  </si>
  <si>
    <t>種別</t>
  </si>
  <si>
    <t>一般会計</t>
  </si>
  <si>
    <t>総務債</t>
  </si>
  <si>
    <t>民生債</t>
  </si>
  <si>
    <t>衛生債</t>
  </si>
  <si>
    <t>農林水産業債</t>
  </si>
  <si>
    <t>商工債</t>
  </si>
  <si>
    <t>土木債</t>
  </si>
  <si>
    <t>消防債</t>
  </si>
  <si>
    <t>教育債</t>
  </si>
  <si>
    <t>災害復旧債</t>
  </si>
  <si>
    <t>その他</t>
  </si>
  <si>
    <t>特別会計</t>
  </si>
  <si>
    <t>公営住宅建設資金</t>
  </si>
  <si>
    <t>食肉センター</t>
  </si>
  <si>
    <t>下水道事業</t>
  </si>
  <si>
    <t>中央卸売市場</t>
  </si>
  <si>
    <t>宮崎みたま園</t>
  </si>
  <si>
    <t>用地取得</t>
  </si>
  <si>
    <t>母子寡婦福祉資金</t>
  </si>
  <si>
    <t>日本生命保険相互会社</t>
  </si>
  <si>
    <t>単位 ： 人、％、千円</t>
  </si>
  <si>
    <t>納税管理課</t>
  </si>
  <si>
    <t>年度</t>
  </si>
  <si>
    <t>科        目</t>
  </si>
  <si>
    <t>納 入 率</t>
  </si>
  <si>
    <t>振替利用者</t>
  </si>
  <si>
    <t>利用率</t>
  </si>
  <si>
    <t>振替利用調定額</t>
  </si>
  <si>
    <t>調定割合</t>
  </si>
  <si>
    <t>平</t>
  </si>
  <si>
    <t>市 県 民 税</t>
  </si>
  <si>
    <t>成</t>
  </si>
  <si>
    <t>固定資産税</t>
  </si>
  <si>
    <t>年</t>
  </si>
  <si>
    <t>保   険   税</t>
  </si>
  <si>
    <t>度</t>
  </si>
  <si>
    <t xml:space="preserve"> 計</t>
  </si>
  <si>
    <t>平成 8 年度</t>
  </si>
  <si>
    <t>調定額</t>
  </si>
  <si>
    <t>義  務  者</t>
  </si>
  <si>
    <t>納       税</t>
  </si>
  <si>
    <t>市決算書</t>
  </si>
  <si>
    <r>
      <t xml:space="preserve">平成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</si>
  <si>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</si>
  <si>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12</t>
    </r>
    <r>
      <rPr>
        <sz val="10"/>
        <rFont val="ＭＳ Ｐ明朝"/>
        <family val="1"/>
      </rPr>
      <t>年度</t>
    </r>
  </si>
  <si>
    <t>そ の ２   （土地 ・ 建物以外の公有財産）</t>
  </si>
  <si>
    <t>そ の ３   （ 債  権  ・  基  金 ）</t>
  </si>
  <si>
    <t>各年度末現在</t>
  </si>
  <si>
    <t>単位 ： 千円   各年度末現在</t>
  </si>
  <si>
    <t>区                              分</t>
  </si>
  <si>
    <t>単     位</t>
  </si>
  <si>
    <t>区                     分</t>
  </si>
  <si>
    <r>
      <t xml:space="preserve">平成 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</si>
  <si>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年度</t>
    </r>
  </si>
  <si>
    <t>㎡</t>
  </si>
  <si>
    <t>債                            権</t>
  </si>
  <si>
    <t>下水道事業受益者負担金</t>
  </si>
  <si>
    <t>〃</t>
  </si>
  <si>
    <t>住宅新築資金等貸付(元金）</t>
  </si>
  <si>
    <t>〃</t>
  </si>
  <si>
    <t>基                            金</t>
  </si>
  <si>
    <t>宮崎市社会福祉事業基金</t>
  </si>
  <si>
    <t>宮崎市教育文化振興基金</t>
  </si>
  <si>
    <r>
      <t>m</t>
    </r>
    <r>
      <rPr>
        <vertAlign val="superscript"/>
        <sz val="10"/>
        <rFont val="ＭＳ Ｐ明朝"/>
        <family val="1"/>
      </rPr>
      <t>3</t>
    </r>
  </si>
  <si>
    <t>宮崎市国民健康保険運営基金</t>
  </si>
  <si>
    <t>宮崎市用品調達基金</t>
  </si>
  <si>
    <t>宮崎市土地開発基金</t>
  </si>
  <si>
    <t>宮崎市国民年金印紙購入基金</t>
  </si>
  <si>
    <t>宮崎市国際障害者年記念福祉事業基金</t>
  </si>
  <si>
    <t>宮崎市阿波岐原森林公園等整備基金</t>
  </si>
  <si>
    <t>㎡</t>
  </si>
  <si>
    <t>岩切章太郎顕彰観光振興基金</t>
  </si>
  <si>
    <t>宮崎市財政調整基金</t>
  </si>
  <si>
    <t>宮崎市ふるさと基金</t>
  </si>
  <si>
    <t>千円</t>
  </si>
  <si>
    <t>宮崎市財源対策債等償還基金</t>
  </si>
  <si>
    <t>宮崎市公共施設整備等基金</t>
  </si>
  <si>
    <t>宮崎市敬老ふれあい基金</t>
  </si>
  <si>
    <t>宮崎市公立大学財政運営基金</t>
  </si>
  <si>
    <t>宮崎市文化振興基金</t>
  </si>
  <si>
    <t>〃</t>
  </si>
  <si>
    <t>総数</t>
  </si>
  <si>
    <t>市庁舎</t>
  </si>
  <si>
    <t>その他の行政機関</t>
  </si>
  <si>
    <t>消防施設</t>
  </si>
  <si>
    <t>その他の施設</t>
  </si>
  <si>
    <t>公共用財産</t>
  </si>
  <si>
    <t>学校</t>
  </si>
  <si>
    <t>公営住宅</t>
  </si>
  <si>
    <t>公園</t>
  </si>
  <si>
    <t>普通財産</t>
  </si>
  <si>
    <t>山林</t>
  </si>
  <si>
    <t xml:space="preserve">     産   （物品を除く）</t>
  </si>
  <si>
    <t xml:space="preserve">そ の １    （    土     </t>
  </si>
  <si>
    <t xml:space="preserve">     地   ・    建      物  ）</t>
  </si>
  <si>
    <t>山林面積</t>
  </si>
  <si>
    <t>所有</t>
  </si>
  <si>
    <t>分収</t>
  </si>
  <si>
    <r>
      <t>山林</t>
    </r>
    <r>
      <rPr>
        <sz val="10"/>
        <rFont val="ＭＳ Ｐ明朝"/>
        <family val="1"/>
      </rPr>
      <t>立</t>
    </r>
    <r>
      <rPr>
        <sz val="10"/>
        <rFont val="ＭＳ Ｐ明朝"/>
        <family val="1"/>
      </rPr>
      <t>木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推</t>
    </r>
    <r>
      <rPr>
        <sz val="10"/>
        <rFont val="ＭＳ Ｐ明朝"/>
        <family val="1"/>
      </rPr>
      <t>定</t>
    </r>
    <r>
      <rPr>
        <sz val="10"/>
        <rFont val="ＭＳ Ｐ明朝"/>
        <family val="1"/>
      </rPr>
      <t>蓄</t>
    </r>
    <r>
      <rPr>
        <sz val="10"/>
        <rFont val="ＭＳ Ｐ明朝"/>
        <family val="1"/>
      </rPr>
      <t>積</t>
    </r>
    <r>
      <rPr>
        <sz val="10"/>
        <rFont val="ＭＳ Ｐ明朝"/>
        <family val="1"/>
      </rPr>
      <t>量</t>
    </r>
  </si>
  <si>
    <t>有価証券</t>
  </si>
  <si>
    <t>株券</t>
  </si>
  <si>
    <t>出資による権利</t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</si>
  <si>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</si>
  <si>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</si>
  <si>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t>鉄骨 ・ 鉄筋コンクリート造</t>
  </si>
  <si>
    <t>れんが造 ・ コンクリートブロック造</t>
  </si>
  <si>
    <r>
      <t xml:space="preserve">地 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区</t>
    </r>
  </si>
  <si>
    <r>
      <t xml:space="preserve">面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積</t>
    </r>
  </si>
  <si>
    <r>
      <t xml:space="preserve">評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価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 額</t>
    </r>
  </si>
  <si>
    <r>
      <t xml:space="preserve">住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宅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区</t>
    </r>
  </si>
  <si>
    <t>工    業     地      区</t>
  </si>
  <si>
    <t>村    落     地      区</t>
  </si>
  <si>
    <t>種           類</t>
  </si>
  <si>
    <t>木造</t>
  </si>
  <si>
    <t>鉄筋コンクリート造</t>
  </si>
  <si>
    <t>鉄骨造</t>
  </si>
  <si>
    <t>軽量鉄骨造</t>
  </si>
  <si>
    <t>農業用施設の用に供する宅地</t>
  </si>
  <si>
    <t>商業地区</t>
  </si>
  <si>
    <t>繁華街</t>
  </si>
  <si>
    <t>高度商業地区</t>
  </si>
  <si>
    <t>普通商業地区</t>
  </si>
  <si>
    <t>併用住宅地区</t>
  </si>
  <si>
    <t>高級住宅地区</t>
  </si>
  <si>
    <t>普通住宅地区</t>
  </si>
  <si>
    <t>大工場地区</t>
  </si>
  <si>
    <t>中小工場地区</t>
  </si>
  <si>
    <t>家内工業地区</t>
  </si>
  <si>
    <t>集団地区</t>
  </si>
  <si>
    <t>村落地区</t>
  </si>
  <si>
    <t>１７-５．市             債    （目的別）</t>
  </si>
  <si>
    <t>１７-６．市             債    （ 借入先別 ）</t>
  </si>
  <si>
    <t>１７-７．個  人  市  民  税  の  負  担  額</t>
  </si>
  <si>
    <t>１７-８．市 税 等 の 口 座 振 替 状 況</t>
  </si>
  <si>
    <t xml:space="preserve">１７-９．市       有        財     </t>
  </si>
  <si>
    <t>１７-９．市       有       財       産   （物品を除く）</t>
  </si>
  <si>
    <t>平成１３年度</t>
  </si>
  <si>
    <t>平成１４年度</t>
  </si>
  <si>
    <t>１７-１．一  般  会  計  歳  入  歳  出  予  算  額  及 び 決  算  額</t>
  </si>
  <si>
    <t>１７-１．一  般  会  計  歳  入  歳  出  予  算  額  及  び 決  算  額</t>
  </si>
  <si>
    <t>１７-２．特 別 会 計 及 び 水 道 事 業 会 計 の 決 算 額 及 び 予 算 額</t>
  </si>
  <si>
    <t>１７-３．一 般 会 計 歳 出 決 算 額 及 び 予 算 額 の 性 質 別 構 成</t>
  </si>
  <si>
    <t>１７-４．市　　　　　税</t>
  </si>
  <si>
    <t>財政融資資金</t>
  </si>
  <si>
    <t>簡保資金</t>
  </si>
  <si>
    <t>郵貯資金</t>
  </si>
  <si>
    <t>九州労働金庫</t>
  </si>
  <si>
    <t>みずほ銀行</t>
  </si>
  <si>
    <t>宮崎県信用農業協同組合連合会</t>
  </si>
  <si>
    <t>宮崎中央農業協同組合</t>
  </si>
  <si>
    <t>宮崎信用金庫</t>
  </si>
  <si>
    <t>（ 現年度課税分の調定額）</t>
  </si>
  <si>
    <t>国民健康
保険税</t>
  </si>
  <si>
    <t>非         木          造   （ 延 面 積 ）</t>
  </si>
  <si>
    <t>宮崎市市民活動支援基金</t>
  </si>
  <si>
    <t>単位 ：千円</t>
  </si>
  <si>
    <t>資料：財政課</t>
  </si>
  <si>
    <t>資料：市予算書、決算書、水道局</t>
  </si>
  <si>
    <t>１７-１０．固   定   資   産   税   課   税   客   体   の   概   要　（ その１　家屋 ）</t>
  </si>
  <si>
    <t>平成１１年</t>
  </si>
  <si>
    <t>１７-１０．固   定   資   産   税   課   税   客   体   の   概   要　（ その２　宅地 ）</t>
  </si>
  <si>
    <t>地積</t>
  </si>
  <si>
    <t>決定価格</t>
  </si>
  <si>
    <t>←ここに列が隠れてます。</t>
  </si>
  <si>
    <r>
      <t>歳入</t>
    </r>
    <r>
      <rPr>
        <sz val="9"/>
        <rFont val="ＭＳ Ｐ明朝"/>
        <family val="1"/>
      </rPr>
      <t xml:space="preserve">
款</t>
    </r>
  </si>
  <si>
    <r>
      <t>歳出</t>
    </r>
    <r>
      <rPr>
        <sz val="9"/>
        <rFont val="ＭＳ Ｐ明朝"/>
        <family val="1"/>
      </rPr>
      <t xml:space="preserve">
款</t>
    </r>
  </si>
  <si>
    <t>年      度</t>
  </si>
  <si>
    <t>平成　9年度</t>
  </si>
  <si>
    <t>歳      入</t>
  </si>
  <si>
    <t>歳       出</t>
  </si>
  <si>
    <t>平成１５年度</t>
  </si>
  <si>
    <t>歳      入</t>
  </si>
  <si>
    <t>歳       出</t>
  </si>
  <si>
    <t>単位 ： 千円</t>
  </si>
  <si>
    <t>資料：市予算書、決算書</t>
  </si>
  <si>
    <t>資料：固定資産概要調書</t>
  </si>
  <si>
    <t>母子寡婦福祉資金貸付金</t>
  </si>
  <si>
    <t>災害援護資金貸付金</t>
  </si>
  <si>
    <t>当初予算額</t>
  </si>
  <si>
    <t>住宅新築資金等貸付事業</t>
  </si>
  <si>
    <r>
      <t>農業</t>
    </r>
    <r>
      <rPr>
        <sz val="10"/>
        <rFont val="ＭＳ Ｐ明朝"/>
        <family val="1"/>
      </rPr>
      <t>集落排水事業</t>
    </r>
  </si>
  <si>
    <t>119 520 000</t>
  </si>
  <si>
    <t>市場公募債</t>
  </si>
  <si>
    <t>介護保険</t>
  </si>
  <si>
    <t>注２）食肉センターは平成14年度末をもって廃止。</t>
  </si>
  <si>
    <t>注１）特別会計の歳入、歳出はそれぞれ収入済額及び支出済額。</t>
  </si>
  <si>
    <t>平成１２年度</t>
  </si>
  <si>
    <t>資料：市予算書、決算書</t>
  </si>
  <si>
    <t>　　　資料：市予算書、決算書</t>
  </si>
  <si>
    <t>物権</t>
  </si>
  <si>
    <t>配当割交付金</t>
  </si>
  <si>
    <t>株式等譲渡所得割交付金</t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</si>
  <si>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１　　３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</si>
  <si>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１　　３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</si>
  <si>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t>年</t>
  </si>
  <si>
    <t>計</t>
  </si>
  <si>
    <t>予 算 現 額</t>
  </si>
  <si>
    <t>調 定 額</t>
  </si>
  <si>
    <t>収 入 済 額</t>
  </si>
  <si>
    <t>平成17年度</t>
  </si>
  <si>
    <t>平成１7年度</t>
  </si>
  <si>
    <t>平     成      17      年     度</t>
  </si>
  <si>
    <t>平成１１年度</t>
  </si>
  <si>
    <t>平成13年度</t>
  </si>
  <si>
    <t>平成14年度</t>
  </si>
  <si>
    <t>平成15年度</t>
  </si>
  <si>
    <t>平成16年度</t>
  </si>
  <si>
    <t>平成1　3年度</t>
  </si>
  <si>
    <t>平成1　4年度</t>
  </si>
  <si>
    <t>平成1　5年度</t>
  </si>
  <si>
    <t>平成1　6年度</t>
  </si>
  <si>
    <t>平成1 3年度</t>
  </si>
  <si>
    <r>
      <t>平成1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4年度</t>
    </r>
  </si>
  <si>
    <r>
      <t>平成1</t>
    </r>
    <r>
      <rPr>
        <sz val="10"/>
        <rFont val="ＭＳ Ｐ明朝"/>
        <family val="1"/>
      </rPr>
      <t xml:space="preserve"> 5</t>
    </r>
    <r>
      <rPr>
        <sz val="10"/>
        <rFont val="ＭＳ Ｐ明朝"/>
        <family val="1"/>
      </rPr>
      <t>年度</t>
    </r>
  </si>
  <si>
    <r>
      <t>平成1</t>
    </r>
    <r>
      <rPr>
        <sz val="10"/>
        <rFont val="ＭＳ Ｐ明朝"/>
        <family val="1"/>
      </rPr>
      <t xml:space="preserve"> 6</t>
    </r>
    <r>
      <rPr>
        <sz val="10"/>
        <rFont val="ＭＳ Ｐ明朝"/>
        <family val="1"/>
      </rPr>
      <t>年度</t>
    </r>
  </si>
  <si>
    <t>平     成      1    6      年     度</t>
  </si>
  <si>
    <t>平     成      1    3      年     度</t>
  </si>
  <si>
    <t>平     成      1    4      年     度</t>
  </si>
  <si>
    <t>平     成      1    5      年     度</t>
  </si>
  <si>
    <t xml:space="preserve">                      〃              （資 本 ） </t>
  </si>
  <si>
    <t>注３）平成17年度より企業会計は収益・資本を合算して計上</t>
  </si>
  <si>
    <t>注1）構成費は四捨五入の関係で内訳と合計が一致しないことがある。</t>
  </si>
  <si>
    <t>注2）歳入・歳出は繰り上げの関係で内訳と合計が一致しないことがある。</t>
  </si>
  <si>
    <t>平     成      1　　3      年     度</t>
  </si>
  <si>
    <t>平     成      1　　4      年     度</t>
  </si>
  <si>
    <t>平     成      1　　5      年     度</t>
  </si>
  <si>
    <t>平     成      1　　6      年     度</t>
  </si>
  <si>
    <t>…</t>
  </si>
  <si>
    <t>科　　　目</t>
  </si>
  <si>
    <t>企業会計</t>
  </si>
  <si>
    <t>合　　　　　　計</t>
  </si>
  <si>
    <t>入湯税</t>
  </si>
  <si>
    <t>平成12年度</t>
  </si>
  <si>
    <t>西日本シティ銀行</t>
  </si>
  <si>
    <t>単位 ： 円、人口 ・ 世帯数は各年度10月1日現在</t>
  </si>
  <si>
    <t>市民 1人当たり</t>
  </si>
  <si>
    <t>1 世帯当たり</t>
  </si>
  <si>
    <t>　　総　　　　　延　　　　　面</t>
  </si>
  <si>
    <t>単位 ： ㎡  千円   各年1月1日現在</t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</si>
  <si>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1　　4       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</si>
  <si>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1　　5       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</si>
  <si>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1　　6       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</si>
  <si>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1　　7       年</t>
    </r>
  </si>
  <si>
    <t>単位 ： ㎡  千円   各年1月1日現在</t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</si>
  <si>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    4      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</si>
  <si>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    5      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</si>
  <si>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    6      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</si>
  <si>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    7      年</t>
    </r>
  </si>
  <si>
    <r>
      <t xml:space="preserve"> </t>
    </r>
    <r>
      <rPr>
        <sz val="10"/>
        <rFont val="ＭＳ Ｐ明朝"/>
        <family val="1"/>
      </rPr>
      <t>公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営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住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宅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建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設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資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金</t>
    </r>
  </si>
  <si>
    <t xml:space="preserve"> 国  民  健  康  保  険</t>
  </si>
  <si>
    <t xml:space="preserve"> 宮  崎  み  た  ま  園</t>
  </si>
  <si>
    <t xml:space="preserve"> 中  央  卸  売  市  場</t>
  </si>
  <si>
    <t xml:space="preserve"> 住宅新築資金等貸付事業</t>
  </si>
  <si>
    <t xml:space="preserve"> 老     人     保     健</t>
  </si>
  <si>
    <t xml:space="preserve"> 用     地     取     得</t>
  </si>
  <si>
    <t xml:space="preserve"> 母 子 寡 婦 福 祉 資 金</t>
  </si>
  <si>
    <t xml:space="preserve"> 介     護     保     険</t>
  </si>
  <si>
    <t xml:space="preserve"> 水     道     事     業</t>
  </si>
  <si>
    <t xml:space="preserve"> 農 業 集 落 排 水 事 業</t>
  </si>
  <si>
    <r>
      <t>特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会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計</t>
    </r>
  </si>
  <si>
    <t>　　　　　　　　　　    　資料：市予算書、決算書、上下水道局</t>
  </si>
  <si>
    <t xml:space="preserve"> 公  共  下  水  道  事  業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</si>
</sst>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\ #\ ###\ ###\ ###"/>
    <numFmt numFmtId="179" formatCode="0_);[Red]\(0\)"/>
    <numFmt numFmtId="180" formatCode="0.00_);[Red]\(0.00\)"/>
    <numFmt numFmtId="181" formatCode="0.0E+00"/>
    <numFmt numFmtId="182" formatCode="0.E+00"/>
    <numFmt numFmtId="183" formatCode="0;[Red]0"/>
    <numFmt numFmtId="184" formatCode="0_ "/>
    <numFmt numFmtId="185" formatCode="###\ ###\ ###;&quot;△&quot;###\ ###\ ###;&quot;－&quot;"/>
    <numFmt numFmtId="186" formatCode="0.0_);[Red]\(0.0\);&quot;－&quot;;"/>
    <numFmt numFmtId="187" formatCode="0.0_ "/>
    <numFmt numFmtId="188" formatCode="#\ ###\ ###\ ###;&quot;△&quot;###\ ###\ ###;&quot;－&quot;"/>
    <numFmt numFmtId="189" formatCode="#\ ###\ ##0_ ;_ * &quot;△ &quot;#\ ##0_ ;_ * &quot;-&quot;_ ;_ @_ "/>
    <numFmt numFmtId="190" formatCode="###\ ###\ ###\ ##0_ ;_ * &quot;△ &quot;#\ ##0_ ;_ * &quot;-&quot;_ ;_ @_ "/>
    <numFmt numFmtId="191" formatCode="##\ ###\ ###"/>
    <numFmt numFmtId="192" formatCode="0;&quot;△ &quot;0"/>
    <numFmt numFmtId="193" formatCode="0.00;&quot;△ &quot;0.00"/>
    <numFmt numFmtId="194" formatCode="0.00_ "/>
    <numFmt numFmtId="195" formatCode="_ ##\ ###\ ###\ ##0_ ;_ * \-#,##0_ ;_ * &quot;-&quot;_ ;_ @_ "/>
    <numFmt numFmtId="196" formatCode="0.0;[Red]0.0"/>
    <numFmt numFmtId="197" formatCode="0.00;[Red]0.0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###\ ###\ ###.0"/>
    <numFmt numFmtId="202" formatCode="0.0"/>
    <numFmt numFmtId="203" formatCode="###.0\ ###\ ###"/>
    <numFmt numFmtId="204" formatCode="###.\ ###\ ###"/>
    <numFmt numFmtId="205" formatCode="##.\ ###\ ###"/>
    <numFmt numFmtId="206" formatCode="###.00\ ###\ ###"/>
    <numFmt numFmtId="207" formatCode="###\ ###.\ ###\ ###"/>
    <numFmt numFmtId="208" formatCode="####\ ###.\ ###\ ###"/>
    <numFmt numFmtId="209" formatCode="#####\ ###.\ ###\ ###"/>
    <numFmt numFmtId="210" formatCode="####\ ###.\ 0##"/>
    <numFmt numFmtId="211" formatCode="#\ ###\ ###.\ 0##"/>
    <numFmt numFmtId="212" formatCode="#\ ###\ ###\ ###"/>
    <numFmt numFmtId="213" formatCode="###\ ###\ ###;&quot;-&quot;###\ ###\ ###;&quot;-&quot;"/>
    <numFmt numFmtId="214" formatCode="0.0_];&quot;-&quot;###;&quot;-&quot;"/>
    <numFmt numFmtId="215" formatCode="_ ##\ ###\ ###\ ##0_ ;_ * &quot;△&quot;#,##0_ ;_ * &quot;-&quot;_ ;_ @_ "/>
    <numFmt numFmtId="216" formatCode="#,##0_);[Red]\(#,##0\)"/>
    <numFmt numFmtId="217" formatCode="0.0_);[Red]\(0.0\);&quot;-&quot;_ "/>
    <numFmt numFmtId="218" formatCode="###\ ###\ ###;;&quot;-&quot;_ "/>
    <numFmt numFmtId="219" formatCode="###\ ###\ ###;;&quot;-&quot;"/>
    <numFmt numFmtId="220" formatCode="###\ ###\ ###;&quot;△&quot;###\ ###\ ###;&quot;-&quot;"/>
    <numFmt numFmtId="221" formatCode="#\ ###\ ###\ ###;&quot;△&quot;###\ ###\ ###;&quot;－&quot;_ "/>
    <numFmt numFmtId="222" formatCode="#.\ ###\ ###"/>
    <numFmt numFmtId="223" formatCode=".\ ###\ ;########"/>
    <numFmt numFmtId="224" formatCode=".\ ###\ ;############################################################################################################################################################################################################################"/>
    <numFmt numFmtId="225" formatCode=".\ ##\ ;############################################################################################################################################################################################################################"/>
    <numFmt numFmtId="226" formatCode=".\ #\ ;############################################################################################################################################################################################################################"/>
    <numFmt numFmtId="227" formatCode=".\ ##\ ;############################################################################################################################################################################################################################.0"/>
    <numFmt numFmtId="228" formatCode=".\ ###\ ;############################################################################################################################################################################################################################.00"/>
    <numFmt numFmtId="229" formatCode="###.0\ ###\ ###;&quot;△&quot;###.0\ ###\ ###;&quot;－&quot;"/>
  </numFmts>
  <fonts count="15"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vertAlign val="superscript"/>
      <sz val="10"/>
      <name val="ＭＳ Ｐ明朝"/>
      <family val="1"/>
    </font>
    <font>
      <b/>
      <sz val="9.5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right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6" fontId="2" fillId="0" borderId="0" xfId="0" applyNumberFormat="1" applyFont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9" xfId="0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76" fontId="4" fillId="0" borderId="5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7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2" xfId="0" applyFont="1" applyBorder="1" applyAlignment="1">
      <alignment horizontal="center"/>
    </xf>
    <xf numFmtId="178" fontId="0" fillId="0" borderId="11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12" xfId="0" applyNumberFormat="1" applyFont="1" applyBorder="1" applyAlignment="1">
      <alignment horizontal="right"/>
    </xf>
    <xf numFmtId="176" fontId="0" fillId="0" borderId="13" xfId="0" applyNumberForma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177" fontId="0" fillId="0" borderId="5" xfId="0" applyNumberFormat="1" applyBorder="1" applyAlignment="1">
      <alignment horizontal="right"/>
    </xf>
    <xf numFmtId="0" fontId="2" fillId="0" borderId="7" xfId="0" applyFont="1" applyBorder="1" applyAlignment="1">
      <alignment horizontal="left"/>
    </xf>
    <xf numFmtId="177" fontId="4" fillId="0" borderId="5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distributed"/>
    </xf>
    <xf numFmtId="178" fontId="0" fillId="0" borderId="0" xfId="0" applyNumberFormat="1" applyAlignment="1">
      <alignment/>
    </xf>
    <xf numFmtId="0" fontId="0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7" fontId="0" fillId="0" borderId="12" xfId="0" applyNumberFormat="1" applyFont="1" applyBorder="1" applyAlignment="1">
      <alignment horizontal="right"/>
    </xf>
    <xf numFmtId="0" fontId="0" fillId="0" borderId="15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left"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right"/>
    </xf>
    <xf numFmtId="185" fontId="2" fillId="0" borderId="0" xfId="0" applyNumberFormat="1" applyFont="1" applyAlignment="1">
      <alignment horizontal="right"/>
    </xf>
    <xf numFmtId="185" fontId="0" fillId="0" borderId="0" xfId="0" applyNumberFormat="1" applyBorder="1" applyAlignment="1">
      <alignment horizontal="right"/>
    </xf>
    <xf numFmtId="185" fontId="0" fillId="0" borderId="0" xfId="0" applyNumberFormat="1" applyAlignment="1">
      <alignment horizontal="right"/>
    </xf>
    <xf numFmtId="185" fontId="2" fillId="0" borderId="8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5" fontId="2" fillId="0" borderId="18" xfId="0" applyNumberFormat="1" applyFont="1" applyBorder="1" applyAlignment="1">
      <alignment horizontal="right"/>
    </xf>
    <xf numFmtId="185" fontId="0" fillId="0" borderId="11" xfId="0" applyNumberFormat="1" applyBorder="1" applyAlignment="1">
      <alignment horizontal="right"/>
    </xf>
    <xf numFmtId="185" fontId="0" fillId="0" borderId="11" xfId="0" applyNumberFormat="1" applyFont="1" applyBorder="1" applyAlignment="1">
      <alignment horizontal="right"/>
    </xf>
    <xf numFmtId="183" fontId="0" fillId="0" borderId="13" xfId="0" applyNumberFormat="1" applyBorder="1" applyAlignment="1" quotePrefix="1">
      <alignment horizontal="center"/>
    </xf>
    <xf numFmtId="186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8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/>
    </xf>
    <xf numFmtId="178" fontId="0" fillId="0" borderId="0" xfId="0" applyNumberFormat="1" applyFont="1" applyAlignment="1">
      <alignment horizontal="right"/>
    </xf>
    <xf numFmtId="0" fontId="2" fillId="0" borderId="9" xfId="0" applyFont="1" applyBorder="1" applyAlignment="1">
      <alignment horizontal="distributed" indent="1"/>
    </xf>
    <xf numFmtId="0" fontId="0" fillId="0" borderId="7" xfId="0" applyBorder="1" applyAlignment="1">
      <alignment horizontal="distributed" indent="1"/>
    </xf>
    <xf numFmtId="0" fontId="5" fillId="0" borderId="7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/>
    </xf>
    <xf numFmtId="185" fontId="6" fillId="0" borderId="8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185" fontId="5" fillId="0" borderId="0" xfId="0" applyNumberFormat="1" applyFont="1" applyAlignment="1">
      <alignment horizontal="right"/>
    </xf>
    <xf numFmtId="0" fontId="0" fillId="0" borderId="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4" fillId="0" borderId="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189" fontId="0" fillId="0" borderId="8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Border="1" applyAlignment="1">
      <alignment horizontal="distributed" indent="1"/>
    </xf>
    <xf numFmtId="189" fontId="2" fillId="0" borderId="0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right"/>
    </xf>
    <xf numFmtId="189" fontId="2" fillId="0" borderId="8" xfId="0" applyNumberFormat="1" applyFont="1" applyBorder="1" applyAlignment="1">
      <alignment horizontal="right"/>
    </xf>
    <xf numFmtId="189" fontId="0" fillId="0" borderId="0" xfId="0" applyNumberFormat="1" applyBorder="1" applyAlignment="1">
      <alignment horizontal="right"/>
    </xf>
    <xf numFmtId="0" fontId="4" fillId="0" borderId="8" xfId="0" applyFont="1" applyBorder="1" applyAlignment="1">
      <alignment vertical="top"/>
    </xf>
    <xf numFmtId="0" fontId="0" fillId="0" borderId="8" xfId="0" applyBorder="1" applyAlignment="1">
      <alignment horizontal="left"/>
    </xf>
    <xf numFmtId="176" fontId="0" fillId="0" borderId="8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0" fontId="2" fillId="0" borderId="0" xfId="0" applyFont="1" applyBorder="1" applyAlignment="1">
      <alignment horizontal="distributed" indent="1"/>
    </xf>
    <xf numFmtId="0" fontId="2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distributed"/>
    </xf>
    <xf numFmtId="0" fontId="0" fillId="0" borderId="7" xfId="0" applyFont="1" applyBorder="1" applyAlignment="1">
      <alignment horizontal="distributed" indent="1"/>
    </xf>
    <xf numFmtId="0" fontId="0" fillId="0" borderId="12" xfId="0" applyBorder="1" applyAlignment="1">
      <alignment horizontal="distributed" indent="1"/>
    </xf>
    <xf numFmtId="0" fontId="0" fillId="0" borderId="6" xfId="0" applyBorder="1" applyAlignment="1">
      <alignment horizontal="distributed"/>
    </xf>
    <xf numFmtId="189" fontId="0" fillId="0" borderId="0" xfId="0" applyNumberFormat="1" applyFont="1" applyBorder="1" applyAlignment="1">
      <alignment horizontal="right" vertical="center"/>
    </xf>
    <xf numFmtId="0" fontId="0" fillId="0" borderId="20" xfId="0" applyBorder="1" applyAlignment="1" quotePrefix="1">
      <alignment horizontal="center" vertical="center"/>
    </xf>
    <xf numFmtId="0" fontId="2" fillId="0" borderId="9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0" fillId="0" borderId="6" xfId="0" applyBorder="1" applyAlignment="1">
      <alignment horizontal="distributed" indent="1"/>
    </xf>
    <xf numFmtId="0" fontId="0" fillId="0" borderId="0" xfId="0" applyBorder="1" applyAlignment="1">
      <alignment horizontal="right"/>
    </xf>
    <xf numFmtId="0" fontId="4" fillId="0" borderId="7" xfId="0" applyFont="1" applyBorder="1" applyAlignment="1">
      <alignment horizontal="distributed"/>
    </xf>
    <xf numFmtId="0" fontId="0" fillId="0" borderId="20" xfId="0" applyBorder="1" applyAlignment="1">
      <alignment horizontal="distributed" vertical="center" indent="2"/>
    </xf>
    <xf numFmtId="0" fontId="5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left"/>
    </xf>
    <xf numFmtId="190" fontId="0" fillId="0" borderId="18" xfId="0" applyNumberFormat="1" applyFont="1" applyBorder="1" applyAlignment="1">
      <alignment horizontal="right"/>
    </xf>
    <xf numFmtId="190" fontId="0" fillId="0" borderId="11" xfId="0" applyNumberFormat="1" applyFont="1" applyBorder="1" applyAlignment="1">
      <alignment horizontal="right"/>
    </xf>
    <xf numFmtId="190" fontId="0" fillId="0" borderId="8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76" fontId="0" fillId="0" borderId="18" xfId="0" applyNumberFormat="1" applyFont="1" applyBorder="1" applyAlignment="1">
      <alignment horizontal="right"/>
    </xf>
    <xf numFmtId="178" fontId="0" fillId="0" borderId="8" xfId="0" applyNumberFormat="1" applyFont="1" applyBorder="1" applyAlignment="1" applyProtection="1">
      <alignment horizontal="right"/>
      <protection/>
    </xf>
    <xf numFmtId="177" fontId="0" fillId="0" borderId="8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8" fontId="0" fillId="0" borderId="0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>
      <alignment horizontal="right"/>
    </xf>
    <xf numFmtId="178" fontId="0" fillId="0" borderId="12" xfId="0" applyNumberFormat="1" applyFont="1" applyBorder="1" applyAlignment="1" applyProtection="1">
      <alignment horizontal="right"/>
      <protection/>
    </xf>
    <xf numFmtId="176" fontId="0" fillId="0" borderId="2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top"/>
    </xf>
    <xf numFmtId="176" fontId="0" fillId="0" borderId="22" xfId="0" applyNumberFormat="1" applyBorder="1" applyAlignment="1">
      <alignment horizontal="center"/>
    </xf>
    <xf numFmtId="176" fontId="0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8" xfId="0" applyFont="1" applyBorder="1" applyAlignment="1">
      <alignment horizontal="distributed"/>
    </xf>
    <xf numFmtId="0" fontId="0" fillId="0" borderId="0" xfId="0" applyFont="1" applyAlignment="1">
      <alignment horizontal="distributed" indent="1"/>
    </xf>
    <xf numFmtId="0" fontId="0" fillId="0" borderId="0" xfId="0" applyFont="1" applyBorder="1" applyAlignment="1">
      <alignment horizontal="distributed"/>
    </xf>
    <xf numFmtId="191" fontId="2" fillId="0" borderId="0" xfId="0" applyNumberFormat="1" applyFont="1" applyAlignment="1">
      <alignment horizontal="right"/>
    </xf>
    <xf numFmtId="191" fontId="2" fillId="0" borderId="18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/>
    </xf>
    <xf numFmtId="18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right"/>
    </xf>
    <xf numFmtId="219" fontId="0" fillId="0" borderId="0" xfId="0" applyNumberFormat="1" applyBorder="1" applyAlignment="1">
      <alignment horizontal="right"/>
    </xf>
    <xf numFmtId="220" fontId="2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 horizontal="left" vertical="top"/>
    </xf>
    <xf numFmtId="176" fontId="4" fillId="0" borderId="8" xfId="0" applyNumberFormat="1" applyFont="1" applyBorder="1" applyAlignment="1">
      <alignment horizontal="left"/>
    </xf>
    <xf numFmtId="0" fontId="0" fillId="0" borderId="16" xfId="0" applyBorder="1" applyAlignment="1">
      <alignment horizontal="center" vertical="top" shrinkToFit="1"/>
    </xf>
    <xf numFmtId="0" fontId="0" fillId="0" borderId="2" xfId="0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distributed"/>
    </xf>
    <xf numFmtId="185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218" fontId="2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right"/>
    </xf>
    <xf numFmtId="221" fontId="2" fillId="0" borderId="18" xfId="0" applyNumberFormat="1" applyFont="1" applyBorder="1" applyAlignment="1">
      <alignment horizontal="right"/>
    </xf>
    <xf numFmtId="221" fontId="2" fillId="0" borderId="8" xfId="0" applyNumberFormat="1" applyFont="1" applyBorder="1" applyAlignment="1">
      <alignment horizontal="right"/>
    </xf>
    <xf numFmtId="221" fontId="2" fillId="0" borderId="0" xfId="0" applyNumberFormat="1" applyFont="1" applyBorder="1" applyAlignment="1">
      <alignment horizontal="right"/>
    </xf>
    <xf numFmtId="221" fontId="0" fillId="0" borderId="11" xfId="0" applyNumberFormat="1" applyBorder="1" applyAlignment="1">
      <alignment horizontal="right"/>
    </xf>
    <xf numFmtId="221" fontId="0" fillId="0" borderId="0" xfId="0" applyNumberFormat="1" applyBorder="1" applyAlignment="1">
      <alignment horizontal="right"/>
    </xf>
    <xf numFmtId="221" fontId="0" fillId="0" borderId="0" xfId="0" applyNumberFormat="1" applyFont="1" applyBorder="1" applyAlignment="1">
      <alignment horizontal="right"/>
    </xf>
    <xf numFmtId="221" fontId="0" fillId="0" borderId="0" xfId="0" applyNumberFormat="1" applyBorder="1" applyAlignment="1" quotePrefix="1">
      <alignment horizontal="right"/>
    </xf>
    <xf numFmtId="0" fontId="0" fillId="0" borderId="8" xfId="0" applyFont="1" applyBorder="1" applyAlignment="1">
      <alignment/>
    </xf>
    <xf numFmtId="0" fontId="6" fillId="0" borderId="7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189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8" xfId="0" applyFont="1" applyBorder="1" applyAlignment="1">
      <alignment/>
    </xf>
    <xf numFmtId="217" fontId="0" fillId="0" borderId="0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220" fontId="0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196" fontId="0" fillId="0" borderId="0" xfId="0" applyNumberFormat="1" applyAlignment="1">
      <alignment/>
    </xf>
    <xf numFmtId="205" fontId="4" fillId="0" borderId="5" xfId="0" applyNumberFormat="1" applyFont="1" applyBorder="1" applyAlignment="1">
      <alignment horizontal="right"/>
    </xf>
    <xf numFmtId="205" fontId="0" fillId="0" borderId="23" xfId="0" applyNumberFormat="1" applyBorder="1" applyAlignment="1">
      <alignment horizontal="center" vertical="center"/>
    </xf>
    <xf numFmtId="205" fontId="0" fillId="0" borderId="2" xfId="0" applyNumberFormat="1" applyFont="1" applyBorder="1" applyAlignment="1">
      <alignment horizontal="center" vertical="center"/>
    </xf>
    <xf numFmtId="205" fontId="0" fillId="0" borderId="0" xfId="0" applyNumberFormat="1" applyFont="1" applyBorder="1" applyAlignment="1">
      <alignment horizontal="right"/>
    </xf>
    <xf numFmtId="205" fontId="0" fillId="0" borderId="12" xfId="0" applyNumberFormat="1" applyFont="1" applyBorder="1" applyAlignment="1">
      <alignment horizontal="right"/>
    </xf>
    <xf numFmtId="205" fontId="0" fillId="0" borderId="0" xfId="0" applyNumberFormat="1" applyAlignment="1">
      <alignment/>
    </xf>
    <xf numFmtId="0" fontId="13" fillId="0" borderId="0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217" fontId="0" fillId="0" borderId="0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217" fontId="0" fillId="0" borderId="12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7" fontId="0" fillId="0" borderId="8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Border="1" applyAlignment="1" applyProtection="1">
      <alignment horizontal="right"/>
      <protection/>
    </xf>
    <xf numFmtId="0" fontId="0" fillId="0" borderId="3" xfId="0" applyFont="1" applyBorder="1" applyAlignment="1">
      <alignment horizontal="center" vertical="center"/>
    </xf>
    <xf numFmtId="218" fontId="0" fillId="0" borderId="0" xfId="0" applyNumberFormat="1" applyFont="1" applyAlignment="1">
      <alignment horizontal="right"/>
    </xf>
    <xf numFmtId="218" fontId="0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189" fontId="0" fillId="0" borderId="12" xfId="0" applyNumberFormat="1" applyFont="1" applyBorder="1" applyAlignment="1">
      <alignment horizontal="right"/>
    </xf>
    <xf numFmtId="217" fontId="0" fillId="0" borderId="12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190" fontId="0" fillId="0" borderId="11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190" fontId="8" fillId="0" borderId="17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14" fillId="0" borderId="0" xfId="0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5" fontId="2" fillId="0" borderId="12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15" xfId="0" applyBorder="1" applyAlignment="1" quotePrefix="1">
      <alignment horizontal="distributed" vertical="center" indent="1"/>
    </xf>
    <xf numFmtId="220" fontId="2" fillId="0" borderId="12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distributed" indent="1"/>
    </xf>
    <xf numFmtId="176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distributed" vertical="center" indent="1"/>
    </xf>
    <xf numFmtId="176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distributed" indent="1"/>
    </xf>
    <xf numFmtId="185" fontId="0" fillId="0" borderId="0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178" fontId="0" fillId="0" borderId="8" xfId="0" applyNumberFormat="1" applyFont="1" applyBorder="1" applyAlignment="1">
      <alignment horizontal="right"/>
    </xf>
    <xf numFmtId="226" fontId="0" fillId="0" borderId="8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226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226" fontId="0" fillId="0" borderId="12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19" fontId="0" fillId="0" borderId="12" xfId="0" applyNumberFormat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0" fillId="0" borderId="15" xfId="0" applyBorder="1" applyAlignment="1">
      <alignment horizontal="distributed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left"/>
    </xf>
    <xf numFmtId="185" fontId="0" fillId="0" borderId="12" xfId="0" applyNumberForma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vertical="top"/>
    </xf>
    <xf numFmtId="226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176" fontId="0" fillId="0" borderId="12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 vertical="center"/>
    </xf>
    <xf numFmtId="189" fontId="0" fillId="0" borderId="12" xfId="0" applyNumberFormat="1" applyFont="1" applyBorder="1" applyAlignment="1">
      <alignment/>
    </xf>
    <xf numFmtId="0" fontId="0" fillId="0" borderId="6" xfId="0" applyBorder="1" applyAlignment="1">
      <alignment horizontal="left"/>
    </xf>
    <xf numFmtId="18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86" fontId="0" fillId="0" borderId="12" xfId="0" applyNumberFormat="1" applyFont="1" applyBorder="1" applyAlignment="1">
      <alignment horizontal="right"/>
    </xf>
    <xf numFmtId="189" fontId="0" fillId="0" borderId="12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/>
    </xf>
    <xf numFmtId="216" fontId="2" fillId="0" borderId="0" xfId="0" applyNumberFormat="1" applyFont="1" applyBorder="1" applyAlignment="1">
      <alignment/>
    </xf>
    <xf numFmtId="216" fontId="12" fillId="0" borderId="0" xfId="0" applyNumberFormat="1" applyFont="1" applyAlignment="1">
      <alignment/>
    </xf>
    <xf numFmtId="216" fontId="0" fillId="0" borderId="0" xfId="0" applyNumberFormat="1" applyBorder="1" applyAlignment="1">
      <alignment/>
    </xf>
    <xf numFmtId="216" fontId="0" fillId="0" borderId="0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0" fillId="0" borderId="17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218" fontId="0" fillId="0" borderId="12" xfId="0" applyNumberFormat="1" applyFont="1" applyBorder="1" applyAlignment="1">
      <alignment horizontal="right"/>
    </xf>
    <xf numFmtId="221" fontId="0" fillId="0" borderId="17" xfId="0" applyNumberFormat="1" applyBorder="1" applyAlignment="1">
      <alignment/>
    </xf>
    <xf numFmtId="221" fontId="0" fillId="0" borderId="12" xfId="0" applyNumberFormat="1" applyBorder="1" applyAlignment="1" quotePrefix="1">
      <alignment/>
    </xf>
    <xf numFmtId="221" fontId="0" fillId="0" borderId="12" xfId="0" applyNumberFormat="1" applyBorder="1" applyAlignment="1">
      <alignment/>
    </xf>
    <xf numFmtId="221" fontId="0" fillId="0" borderId="12" xfId="0" applyNumberFormat="1" applyFont="1" applyBorder="1" applyAlignment="1">
      <alignment horizontal="right"/>
    </xf>
    <xf numFmtId="221" fontId="2" fillId="0" borderId="12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205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26" fontId="2" fillId="0" borderId="12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9" fontId="12" fillId="0" borderId="0" xfId="0" applyNumberFormat="1" applyFont="1" applyBorder="1" applyAlignment="1">
      <alignment horizontal="right"/>
    </xf>
    <xf numFmtId="218" fontId="2" fillId="0" borderId="0" xfId="0" applyNumberFormat="1" applyFont="1" applyFill="1" applyBorder="1" applyAlignment="1">
      <alignment horizontal="right"/>
    </xf>
    <xf numFmtId="189" fontId="2" fillId="0" borderId="12" xfId="0" applyNumberFormat="1" applyFont="1" applyBorder="1" applyAlignment="1">
      <alignment/>
    </xf>
    <xf numFmtId="186" fontId="2" fillId="0" borderId="12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89" fontId="0" fillId="0" borderId="0" xfId="0" applyNumberFormat="1" applyFont="1" applyAlignment="1">
      <alignment/>
    </xf>
    <xf numFmtId="189" fontId="0" fillId="0" borderId="12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217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176" fontId="0" fillId="0" borderId="12" xfId="0" applyNumberFormat="1" applyFont="1" applyBorder="1" applyAlignment="1">
      <alignment/>
    </xf>
    <xf numFmtId="220" fontId="0" fillId="0" borderId="1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218" fontId="2" fillId="0" borderId="12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89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89" fontId="2" fillId="0" borderId="11" xfId="0" applyNumberFormat="1" applyFont="1" applyBorder="1" applyAlignment="1">
      <alignment/>
    </xf>
    <xf numFmtId="189" fontId="2" fillId="0" borderId="17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9" fontId="0" fillId="0" borderId="14" xfId="0" applyNumberFormat="1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distributed" vertical="center" indent="2"/>
    </xf>
    <xf numFmtId="0" fontId="5" fillId="0" borderId="19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5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0" fontId="6" fillId="0" borderId="23" xfId="0" applyFont="1" applyBorder="1" applyAlignment="1">
      <alignment horizontal="distributed" vertical="center" wrapText="1" indent="4"/>
    </xf>
    <xf numFmtId="0" fontId="5" fillId="0" borderId="6" xfId="0" applyFont="1" applyBorder="1" applyAlignment="1">
      <alignment horizontal="distributed" vertical="center" indent="4"/>
    </xf>
    <xf numFmtId="0" fontId="0" fillId="0" borderId="19" xfId="0" applyBorder="1" applyAlignment="1" quotePrefix="1">
      <alignment horizontal="center" vertical="center"/>
    </xf>
    <xf numFmtId="0" fontId="6" fillId="0" borderId="23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indent="2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189" fontId="0" fillId="0" borderId="13" xfId="0" applyNumberFormat="1" applyFont="1" applyBorder="1" applyAlignment="1">
      <alignment horizontal="distributed" vertical="center" textRotation="255"/>
    </xf>
    <xf numFmtId="189" fontId="0" fillId="0" borderId="16" xfId="0" applyNumberFormat="1" applyFont="1" applyBorder="1" applyAlignment="1">
      <alignment horizontal="distributed" vertical="center" textRotation="255"/>
    </xf>
    <xf numFmtId="189" fontId="0" fillId="0" borderId="14" xfId="0" applyNumberFormat="1" applyFont="1" applyBorder="1" applyAlignment="1">
      <alignment horizontal="center" vertical="center" textRotation="255"/>
    </xf>
    <xf numFmtId="189" fontId="0" fillId="0" borderId="13" xfId="0" applyNumberFormat="1" applyFont="1" applyBorder="1" applyAlignment="1">
      <alignment horizontal="center" vertical="center" textRotation="255"/>
    </xf>
    <xf numFmtId="0" fontId="0" fillId="0" borderId="16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20" xfId="0" applyBorder="1" applyAlignment="1" quotePrefix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Font="1" applyBorder="1" applyAlignment="1">
      <alignment horizontal="distributed" indent="1"/>
    </xf>
    <xf numFmtId="0" fontId="0" fillId="0" borderId="7" xfId="0" applyFont="1" applyBorder="1" applyAlignment="1">
      <alignment horizontal="distributed" indent="1"/>
    </xf>
    <xf numFmtId="0" fontId="0" fillId="0" borderId="0" xfId="0" applyBorder="1" applyAlignment="1">
      <alignment horizontal="distributed" indent="1"/>
    </xf>
    <xf numFmtId="0" fontId="0" fillId="0" borderId="7" xfId="0" applyBorder="1" applyAlignment="1">
      <alignment horizontal="distributed" indent="1"/>
    </xf>
    <xf numFmtId="0" fontId="2" fillId="0" borderId="8" xfId="0" applyFont="1" applyBorder="1" applyAlignment="1">
      <alignment horizontal="distributed" indent="1"/>
    </xf>
    <xf numFmtId="0" fontId="2" fillId="0" borderId="9" xfId="0" applyFont="1" applyBorder="1" applyAlignment="1">
      <alignment horizontal="distributed" indent="1"/>
    </xf>
    <xf numFmtId="0" fontId="3" fillId="0" borderId="0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5" fontId="3" fillId="0" borderId="0" xfId="0" applyNumberFormat="1" applyFont="1" applyBorder="1" applyAlignment="1">
      <alignment horizontal="center"/>
    </xf>
    <xf numFmtId="176" fontId="0" fillId="0" borderId="22" xfId="0" applyNumberFormat="1" applyBorder="1" applyAlignment="1">
      <alignment horizontal="distributed" vertical="center" indent="1"/>
    </xf>
    <xf numFmtId="176" fontId="0" fillId="0" borderId="17" xfId="0" applyNumberFormat="1" applyBorder="1" applyAlignment="1">
      <alignment horizontal="distributed" vertical="center" indent="1"/>
    </xf>
    <xf numFmtId="176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indent="3"/>
    </xf>
    <xf numFmtId="0" fontId="0" fillId="0" borderId="19" xfId="0" applyFont="1" applyBorder="1" applyAlignment="1">
      <alignment horizontal="distributed" vertical="center" indent="3"/>
    </xf>
    <xf numFmtId="0" fontId="0" fillId="0" borderId="20" xfId="0" applyFont="1" applyBorder="1" applyAlignment="1">
      <alignment horizontal="distributed" vertical="center" indent="3"/>
    </xf>
    <xf numFmtId="0" fontId="0" fillId="0" borderId="19" xfId="0" applyBorder="1" applyAlignment="1">
      <alignment horizontal="distributed" vertical="center" indent="3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workbookViewId="0" topLeftCell="A1">
      <pane xSplit="1" ySplit="4" topLeftCell="B5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"/>
    </sheetView>
  </sheetViews>
  <sheetFormatPr defaultColWidth="9.140625" defaultRowHeight="12"/>
  <cols>
    <col min="1" max="1" width="21.8515625" style="0" customWidth="1"/>
    <col min="2" max="3" width="12.140625" style="0" hidden="1" customWidth="1"/>
    <col min="4" max="4" width="11.00390625" style="0" hidden="1" customWidth="1"/>
    <col min="5" max="10" width="12.140625" style="0" hidden="1" customWidth="1"/>
    <col min="11" max="17" width="12.140625" style="0" customWidth="1"/>
    <col min="18" max="22" width="12.57421875" style="0" customWidth="1"/>
    <col min="23" max="23" width="14.00390625" style="0" customWidth="1"/>
  </cols>
  <sheetData>
    <row r="1" spans="1:27" s="4" customFormat="1" ht="15.75" customHeight="1">
      <c r="A1" s="80" t="s">
        <v>310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89"/>
    </row>
    <row r="2" spans="1:27" ht="12.75" customHeight="1" thickBot="1">
      <c r="A2" s="21" t="s">
        <v>344</v>
      </c>
      <c r="Q2" s="14"/>
      <c r="R2" s="14"/>
      <c r="U2" s="294"/>
      <c r="V2" s="294" t="s">
        <v>359</v>
      </c>
      <c r="W2" s="294"/>
      <c r="X2" s="14"/>
      <c r="Y2" s="14"/>
      <c r="Z2" s="32"/>
      <c r="AA2" s="14"/>
    </row>
    <row r="3" spans="1:27" ht="15.75" customHeight="1" thickTop="1">
      <c r="A3" s="386" t="s">
        <v>335</v>
      </c>
      <c r="B3" s="388" t="s">
        <v>62</v>
      </c>
      <c r="C3" s="389"/>
      <c r="D3" s="389"/>
      <c r="E3" s="390" t="s">
        <v>63</v>
      </c>
      <c r="F3" s="389"/>
      <c r="G3" s="391"/>
      <c r="H3" s="388" t="s">
        <v>64</v>
      </c>
      <c r="I3" s="389"/>
      <c r="J3" s="391"/>
      <c r="K3" s="374" t="s">
        <v>378</v>
      </c>
      <c r="L3" s="375"/>
      <c r="M3" s="376"/>
      <c r="N3" s="374" t="s">
        <v>379</v>
      </c>
      <c r="O3" s="375"/>
      <c r="P3" s="376"/>
      <c r="Q3" s="374" t="s">
        <v>380</v>
      </c>
      <c r="R3" s="375"/>
      <c r="S3" s="376"/>
      <c r="T3" s="374" t="s">
        <v>381</v>
      </c>
      <c r="U3" s="375"/>
      <c r="V3" s="376"/>
      <c r="W3" s="179" t="s">
        <v>370</v>
      </c>
      <c r="X3" s="90"/>
      <c r="Y3" s="90"/>
      <c r="Z3" s="90"/>
      <c r="AA3" s="14"/>
    </row>
    <row r="4" spans="1:27" ht="15.75" customHeight="1">
      <c r="A4" s="387"/>
      <c r="B4" s="107" t="s">
        <v>65</v>
      </c>
      <c r="C4" s="107" t="s">
        <v>54</v>
      </c>
      <c r="D4" s="107" t="s">
        <v>66</v>
      </c>
      <c r="E4" s="107" t="s">
        <v>65</v>
      </c>
      <c r="F4" s="107" t="s">
        <v>54</v>
      </c>
      <c r="G4" s="107" t="s">
        <v>66</v>
      </c>
      <c r="H4" s="107" t="s">
        <v>65</v>
      </c>
      <c r="I4" s="107" t="s">
        <v>54</v>
      </c>
      <c r="J4" s="108" t="s">
        <v>66</v>
      </c>
      <c r="K4" s="107" t="s">
        <v>65</v>
      </c>
      <c r="L4" s="107" t="s">
        <v>54</v>
      </c>
      <c r="M4" s="108" t="s">
        <v>66</v>
      </c>
      <c r="N4" s="107" t="s">
        <v>65</v>
      </c>
      <c r="O4" s="107" t="s">
        <v>54</v>
      </c>
      <c r="P4" s="108" t="s">
        <v>66</v>
      </c>
      <c r="Q4" s="107" t="s">
        <v>65</v>
      </c>
      <c r="R4" s="107" t="s">
        <v>54</v>
      </c>
      <c r="S4" s="108" t="s">
        <v>66</v>
      </c>
      <c r="T4" s="108" t="s">
        <v>367</v>
      </c>
      <c r="U4" s="108" t="s">
        <v>368</v>
      </c>
      <c r="V4" s="108" t="s">
        <v>369</v>
      </c>
      <c r="W4" s="9" t="s">
        <v>349</v>
      </c>
      <c r="X4" s="24"/>
      <c r="Y4" s="24"/>
      <c r="Z4" s="24"/>
      <c r="AA4" s="14"/>
    </row>
    <row r="5" spans="1:27" ht="15.75" customHeight="1">
      <c r="A5" s="109" t="s">
        <v>76</v>
      </c>
      <c r="B5" s="110">
        <v>102188869</v>
      </c>
      <c r="C5" s="111">
        <v>103622714</v>
      </c>
      <c r="D5" s="111">
        <v>99503897</v>
      </c>
      <c r="E5" s="110">
        <v>100150000</v>
      </c>
      <c r="F5" s="111">
        <v>111605677</v>
      </c>
      <c r="G5" s="111">
        <v>106943937</v>
      </c>
      <c r="H5" s="111">
        <v>107909814</v>
      </c>
      <c r="I5" s="111">
        <v>111509408</v>
      </c>
      <c r="J5" s="111">
        <v>105049892</v>
      </c>
      <c r="K5" s="111">
        <f>K6+K15</f>
        <v>112083018</v>
      </c>
      <c r="L5" s="111">
        <f>L6+L15</f>
        <v>112689818</v>
      </c>
      <c r="M5" s="111">
        <f>M6+M15</f>
        <v>107960177</v>
      </c>
      <c r="N5" s="111">
        <v>109373674</v>
      </c>
      <c r="O5" s="111">
        <v>112079588</v>
      </c>
      <c r="P5" s="111">
        <v>106614787</v>
      </c>
      <c r="Q5" s="111">
        <f>Q6+Q15</f>
        <v>113060000</v>
      </c>
      <c r="R5" s="67">
        <v>120511223</v>
      </c>
      <c r="S5" s="67">
        <v>115768293</v>
      </c>
      <c r="T5" s="67">
        <v>125109812</v>
      </c>
      <c r="U5" s="67">
        <v>127366389</v>
      </c>
      <c r="V5" s="67">
        <v>122572465</v>
      </c>
      <c r="W5" s="67">
        <v>108720000</v>
      </c>
      <c r="X5" s="67"/>
      <c r="Y5" s="67"/>
      <c r="Z5" s="67"/>
      <c r="AA5" s="14"/>
    </row>
    <row r="6" spans="1:27" ht="15.75" customHeight="1">
      <c r="A6" s="102" t="s">
        <v>77</v>
      </c>
      <c r="B6" s="112">
        <v>48476953</v>
      </c>
      <c r="C6" s="112">
        <v>52097652</v>
      </c>
      <c r="D6" s="112">
        <v>48733153</v>
      </c>
      <c r="E6" s="112">
        <v>48837038</v>
      </c>
      <c r="F6" s="112">
        <v>52250840</v>
      </c>
      <c r="G6" s="112">
        <v>48874944</v>
      </c>
      <c r="H6" s="112">
        <v>49371333</v>
      </c>
      <c r="I6" s="112">
        <v>52959285</v>
      </c>
      <c r="J6" s="112">
        <v>47547046</v>
      </c>
      <c r="K6" s="112">
        <f>SUM(K7:K14)</f>
        <v>50848344</v>
      </c>
      <c r="L6" s="112">
        <f>SUM(L7:L14)</f>
        <v>54343861</v>
      </c>
      <c r="M6" s="112">
        <f>SUM(M7:M14)</f>
        <v>50537655</v>
      </c>
      <c r="N6" s="112">
        <f>SUM(N7:N14)</f>
        <v>48607912</v>
      </c>
      <c r="O6" s="112">
        <f>SUM(O7:O14)</f>
        <v>51543781</v>
      </c>
      <c r="P6" s="112">
        <v>47549414</v>
      </c>
      <c r="Q6" s="112">
        <f>SUM(Q7:Q14)</f>
        <v>47936858</v>
      </c>
      <c r="R6" s="341">
        <f>SUM(R7:R14)</f>
        <v>52668036</v>
      </c>
      <c r="S6" s="341">
        <f>SUM(S7:S14)</f>
        <v>48731635</v>
      </c>
      <c r="T6" s="67">
        <v>48528026</v>
      </c>
      <c r="U6" s="67">
        <v>52696111</v>
      </c>
      <c r="V6" s="67">
        <v>48671645</v>
      </c>
      <c r="W6" s="67">
        <v>48237255</v>
      </c>
      <c r="X6" s="67"/>
      <c r="Y6" s="67"/>
      <c r="Z6" s="67"/>
      <c r="AA6" s="14"/>
    </row>
    <row r="7" spans="1:27" ht="15" customHeight="1">
      <c r="A7" s="106" t="s">
        <v>78</v>
      </c>
      <c r="B7" s="112">
        <v>38245000</v>
      </c>
      <c r="C7" s="112">
        <v>41439036</v>
      </c>
      <c r="D7" s="112">
        <v>38291886</v>
      </c>
      <c r="E7" s="112">
        <v>38955000</v>
      </c>
      <c r="F7" s="112">
        <v>41269664</v>
      </c>
      <c r="G7" s="112">
        <v>38139505</v>
      </c>
      <c r="H7" s="112">
        <v>38715000</v>
      </c>
      <c r="I7" s="112">
        <v>42242355</v>
      </c>
      <c r="J7" s="112">
        <v>37096994</v>
      </c>
      <c r="K7" s="112">
        <v>39785000</v>
      </c>
      <c r="L7" s="112">
        <v>43150270</v>
      </c>
      <c r="M7" s="112">
        <v>39664767</v>
      </c>
      <c r="N7" s="112">
        <v>37589000</v>
      </c>
      <c r="O7" s="112">
        <v>40922478</v>
      </c>
      <c r="P7" s="112">
        <v>37305167</v>
      </c>
      <c r="Q7" s="112">
        <v>36759000</v>
      </c>
      <c r="R7" s="341">
        <v>40037798</v>
      </c>
      <c r="S7" s="341">
        <v>36510256</v>
      </c>
      <c r="T7" s="67">
        <v>36982000</v>
      </c>
      <c r="U7" s="67">
        <v>40793775</v>
      </c>
      <c r="V7" s="67">
        <v>37200577</v>
      </c>
      <c r="W7" s="67">
        <v>37514000</v>
      </c>
      <c r="X7" s="67"/>
      <c r="Y7" s="67"/>
      <c r="Z7" s="67"/>
      <c r="AA7" s="14"/>
    </row>
    <row r="8" spans="1:27" ht="15" customHeight="1">
      <c r="A8" s="106" t="s">
        <v>79</v>
      </c>
      <c r="B8" s="112">
        <v>2919550</v>
      </c>
      <c r="C8" s="112">
        <v>3051605</v>
      </c>
      <c r="D8" s="112">
        <v>2913383</v>
      </c>
      <c r="E8" s="112">
        <v>3030979</v>
      </c>
      <c r="F8" s="112">
        <v>3219417</v>
      </c>
      <c r="G8" s="112">
        <v>3056569</v>
      </c>
      <c r="H8" s="112">
        <v>2781011</v>
      </c>
      <c r="I8" s="112">
        <v>2965654</v>
      </c>
      <c r="J8" s="112">
        <v>2765273</v>
      </c>
      <c r="K8" s="112">
        <v>2787266</v>
      </c>
      <c r="L8" s="112">
        <v>2976638</v>
      </c>
      <c r="M8" s="112">
        <v>2744498</v>
      </c>
      <c r="N8" s="112">
        <v>2865371</v>
      </c>
      <c r="O8" s="112">
        <v>3058448</v>
      </c>
      <c r="P8" s="112">
        <v>2796604</v>
      </c>
      <c r="Q8" s="112">
        <v>2768815</v>
      </c>
      <c r="R8" s="341">
        <v>2973415</v>
      </c>
      <c r="S8" s="341">
        <v>2699334</v>
      </c>
      <c r="T8" s="67">
        <v>2788302</v>
      </c>
      <c r="U8" s="67">
        <v>3079179</v>
      </c>
      <c r="V8" s="67">
        <v>2792640</v>
      </c>
      <c r="W8" s="67">
        <v>2858938</v>
      </c>
      <c r="X8" s="67"/>
      <c r="Y8" s="67"/>
      <c r="Z8" s="67"/>
      <c r="AA8" s="14"/>
    </row>
    <row r="9" spans="1:27" ht="15" customHeight="1">
      <c r="A9" s="106" t="s">
        <v>80</v>
      </c>
      <c r="B9" s="112">
        <v>1151298</v>
      </c>
      <c r="C9" s="112">
        <v>1176993</v>
      </c>
      <c r="D9" s="112">
        <v>1173341</v>
      </c>
      <c r="E9" s="112">
        <v>1223207</v>
      </c>
      <c r="F9" s="112">
        <v>1249841</v>
      </c>
      <c r="G9" s="112">
        <v>1245309</v>
      </c>
      <c r="H9" s="112">
        <v>1272999</v>
      </c>
      <c r="I9" s="112">
        <v>1343066</v>
      </c>
      <c r="J9" s="112">
        <v>1334256</v>
      </c>
      <c r="K9" s="112">
        <v>1266083</v>
      </c>
      <c r="L9" s="112">
        <v>1335973</v>
      </c>
      <c r="M9" s="112">
        <v>1326797</v>
      </c>
      <c r="N9" s="112">
        <v>1777898</v>
      </c>
      <c r="O9" s="112">
        <v>1867563</v>
      </c>
      <c r="P9" s="112">
        <v>1862469</v>
      </c>
      <c r="Q9" s="112">
        <v>1686461</v>
      </c>
      <c r="R9" s="341">
        <v>1853828</v>
      </c>
      <c r="S9" s="341">
        <v>1850698</v>
      </c>
      <c r="T9" s="67">
        <v>1879928</v>
      </c>
      <c r="U9" s="67">
        <v>1933510</v>
      </c>
      <c r="V9" s="67">
        <v>1930343</v>
      </c>
      <c r="W9" s="287">
        <v>1736985</v>
      </c>
      <c r="X9" s="67"/>
      <c r="Y9" s="67"/>
      <c r="Z9" s="67"/>
      <c r="AA9" s="14"/>
    </row>
    <row r="10" spans="1:27" ht="15" customHeight="1">
      <c r="A10" s="106" t="s">
        <v>81</v>
      </c>
      <c r="B10" s="112">
        <v>122797</v>
      </c>
      <c r="C10" s="112">
        <v>239527</v>
      </c>
      <c r="D10" s="112">
        <v>239527</v>
      </c>
      <c r="E10" s="112">
        <v>83321</v>
      </c>
      <c r="F10" s="112">
        <v>185120</v>
      </c>
      <c r="G10" s="112">
        <v>185120</v>
      </c>
      <c r="H10" s="112">
        <v>157499</v>
      </c>
      <c r="I10" s="112">
        <v>164372</v>
      </c>
      <c r="J10" s="112">
        <v>164372</v>
      </c>
      <c r="K10" s="112">
        <v>742697</v>
      </c>
      <c r="L10" s="112">
        <v>743756</v>
      </c>
      <c r="M10" s="112">
        <v>743756</v>
      </c>
      <c r="N10" s="112">
        <v>182205</v>
      </c>
      <c r="O10" s="112">
        <v>195212</v>
      </c>
      <c r="P10" s="112">
        <v>195212</v>
      </c>
      <c r="Q10" s="112">
        <v>55802</v>
      </c>
      <c r="R10" s="341">
        <v>225523</v>
      </c>
      <c r="S10" s="341">
        <v>225523</v>
      </c>
      <c r="T10" s="67">
        <v>320987</v>
      </c>
      <c r="U10" s="67">
        <v>330542</v>
      </c>
      <c r="V10" s="67">
        <v>330543</v>
      </c>
      <c r="W10" s="67">
        <v>70667</v>
      </c>
      <c r="X10" s="67"/>
      <c r="Y10" s="67"/>
      <c r="Z10" s="67"/>
      <c r="AA10" s="14"/>
    </row>
    <row r="11" spans="1:27" ht="15" customHeight="1">
      <c r="A11" s="106" t="s">
        <v>82</v>
      </c>
      <c r="B11" s="112">
        <v>18060</v>
      </c>
      <c r="C11" s="112">
        <v>18060</v>
      </c>
      <c r="D11" s="112">
        <v>18060</v>
      </c>
      <c r="E11" s="112">
        <v>1</v>
      </c>
      <c r="F11" s="112">
        <v>25081</v>
      </c>
      <c r="G11" s="112">
        <v>25081</v>
      </c>
      <c r="H11" s="112">
        <v>15200</v>
      </c>
      <c r="I11" s="112">
        <v>16680</v>
      </c>
      <c r="J11" s="112">
        <v>16680</v>
      </c>
      <c r="K11" s="112">
        <v>10222</v>
      </c>
      <c r="L11" s="112">
        <v>10992</v>
      </c>
      <c r="M11" s="112">
        <v>10992</v>
      </c>
      <c r="N11" s="112">
        <v>381</v>
      </c>
      <c r="O11" s="112">
        <v>7209</v>
      </c>
      <c r="P11" s="112">
        <v>7209</v>
      </c>
      <c r="Q11" s="112">
        <v>1</v>
      </c>
      <c r="R11" s="341">
        <v>11488</v>
      </c>
      <c r="S11" s="341">
        <v>11488</v>
      </c>
      <c r="T11" s="67">
        <v>2201</v>
      </c>
      <c r="U11" s="67">
        <v>5144</v>
      </c>
      <c r="V11" s="67">
        <v>5144</v>
      </c>
      <c r="W11" s="67">
        <v>1</v>
      </c>
      <c r="X11" s="67"/>
      <c r="Y11" s="67"/>
      <c r="Z11" s="67"/>
      <c r="AA11" s="14"/>
    </row>
    <row r="12" spans="1:27" ht="15" customHeight="1">
      <c r="A12" s="106" t="s">
        <v>83</v>
      </c>
      <c r="B12" s="112">
        <v>894829</v>
      </c>
      <c r="C12" s="112">
        <v>895491</v>
      </c>
      <c r="D12" s="112">
        <v>895491</v>
      </c>
      <c r="E12" s="112">
        <v>1639862</v>
      </c>
      <c r="F12" s="112">
        <v>1076057</v>
      </c>
      <c r="G12" s="112">
        <v>1045377</v>
      </c>
      <c r="H12" s="112">
        <v>1312428</v>
      </c>
      <c r="I12" s="112">
        <v>955884</v>
      </c>
      <c r="J12" s="112">
        <v>955884</v>
      </c>
      <c r="K12" s="112">
        <v>1708839</v>
      </c>
      <c r="L12" s="112">
        <v>1189873</v>
      </c>
      <c r="M12" s="112">
        <v>1189873</v>
      </c>
      <c r="N12" s="112">
        <v>1045278</v>
      </c>
      <c r="O12" s="112">
        <v>180623</v>
      </c>
      <c r="P12" s="112">
        <v>180623</v>
      </c>
      <c r="Q12" s="112">
        <v>3186670</v>
      </c>
      <c r="R12" s="341">
        <v>2203182</v>
      </c>
      <c r="S12" s="341">
        <v>2203182</v>
      </c>
      <c r="T12" s="67">
        <v>1043543</v>
      </c>
      <c r="U12" s="67">
        <v>912091</v>
      </c>
      <c r="V12" s="67">
        <v>912091</v>
      </c>
      <c r="W12" s="67">
        <v>4267643</v>
      </c>
      <c r="X12" s="67"/>
      <c r="Y12" s="67"/>
      <c r="Z12" s="67"/>
      <c r="AA12" s="14"/>
    </row>
    <row r="13" spans="1:27" ht="15" customHeight="1">
      <c r="A13" s="106" t="s">
        <v>84</v>
      </c>
      <c r="B13" s="112">
        <v>1276012</v>
      </c>
      <c r="C13" s="112">
        <v>1276013</v>
      </c>
      <c r="D13" s="112">
        <v>1276013</v>
      </c>
      <c r="E13" s="112">
        <v>1</v>
      </c>
      <c r="F13" s="112">
        <v>1131214</v>
      </c>
      <c r="G13" s="112">
        <v>1131214</v>
      </c>
      <c r="H13" s="112">
        <v>1563949</v>
      </c>
      <c r="I13" s="112">
        <v>1563950</v>
      </c>
      <c r="J13" s="112">
        <v>1563950</v>
      </c>
      <c r="K13" s="112">
        <v>1191613</v>
      </c>
      <c r="L13" s="112">
        <v>1191614</v>
      </c>
      <c r="M13" s="112">
        <v>1191614</v>
      </c>
      <c r="N13" s="112">
        <v>1607523</v>
      </c>
      <c r="O13" s="112">
        <v>1607523</v>
      </c>
      <c r="P13" s="112">
        <v>1607523</v>
      </c>
      <c r="Q13" s="112">
        <v>1</v>
      </c>
      <c r="R13" s="341">
        <v>1773225</v>
      </c>
      <c r="S13" s="341">
        <v>1773225</v>
      </c>
      <c r="T13" s="67">
        <v>1306990</v>
      </c>
      <c r="U13" s="67">
        <v>1306990</v>
      </c>
      <c r="V13" s="67">
        <v>1306990</v>
      </c>
      <c r="W13" s="67">
        <v>1</v>
      </c>
      <c r="X13" s="67"/>
      <c r="Y13" s="67"/>
      <c r="Z13" s="67"/>
      <c r="AA13" s="14"/>
    </row>
    <row r="14" spans="1:27" ht="15" customHeight="1">
      <c r="A14" s="106" t="s">
        <v>85</v>
      </c>
      <c r="B14" s="112">
        <v>3849407</v>
      </c>
      <c r="C14" s="112">
        <v>4000927</v>
      </c>
      <c r="D14" s="112">
        <v>3925452</v>
      </c>
      <c r="E14" s="112">
        <v>3904667</v>
      </c>
      <c r="F14" s="112">
        <v>4094447</v>
      </c>
      <c r="G14" s="112">
        <v>4046769</v>
      </c>
      <c r="H14" s="112">
        <v>3553247</v>
      </c>
      <c r="I14" s="112">
        <v>3707323</v>
      </c>
      <c r="J14" s="112">
        <v>3649637</v>
      </c>
      <c r="K14" s="112">
        <v>3356624</v>
      </c>
      <c r="L14" s="112">
        <v>3744745</v>
      </c>
      <c r="M14" s="112">
        <v>3665358</v>
      </c>
      <c r="N14" s="112">
        <v>3540256</v>
      </c>
      <c r="O14" s="112">
        <v>3704725</v>
      </c>
      <c r="P14" s="112">
        <v>3594608</v>
      </c>
      <c r="Q14" s="112">
        <v>3480108</v>
      </c>
      <c r="R14" s="341">
        <v>3589577</v>
      </c>
      <c r="S14" s="341">
        <v>3457929</v>
      </c>
      <c r="T14" s="67">
        <v>4204075</v>
      </c>
      <c r="U14" s="67">
        <v>4334880</v>
      </c>
      <c r="V14" s="67">
        <v>4193317</v>
      </c>
      <c r="W14" s="67">
        <v>1789020</v>
      </c>
      <c r="X14" s="67"/>
      <c r="Y14" s="67"/>
      <c r="Z14" s="67"/>
      <c r="AA14" s="14"/>
    </row>
    <row r="15" spans="1:27" ht="15.75" customHeight="1">
      <c r="A15" s="102" t="s">
        <v>86</v>
      </c>
      <c r="B15" s="112">
        <v>53711916</v>
      </c>
      <c r="C15" s="112">
        <v>51525060</v>
      </c>
      <c r="D15" s="112">
        <v>50770743</v>
      </c>
      <c r="E15" s="112">
        <v>51312962</v>
      </c>
      <c r="F15" s="112">
        <v>59354836</v>
      </c>
      <c r="G15" s="112">
        <v>58068993</v>
      </c>
      <c r="H15" s="112">
        <v>58538481</v>
      </c>
      <c r="I15" s="112">
        <v>58550124</v>
      </c>
      <c r="J15" s="112">
        <v>57502846</v>
      </c>
      <c r="K15" s="112">
        <f aca="true" t="shared" si="0" ref="K15:P15">SUM(K16:K29)</f>
        <v>61234674</v>
      </c>
      <c r="L15" s="112">
        <f t="shared" si="0"/>
        <v>58345957</v>
      </c>
      <c r="M15" s="112">
        <f t="shared" si="0"/>
        <v>57422522</v>
      </c>
      <c r="N15" s="112">
        <f t="shared" si="0"/>
        <v>60756763</v>
      </c>
      <c r="O15" s="112">
        <f t="shared" si="0"/>
        <v>60535806</v>
      </c>
      <c r="P15" s="112">
        <f t="shared" si="0"/>
        <v>59065372</v>
      </c>
      <c r="Q15" s="112">
        <f>SUM(Q16:Q29)</f>
        <v>65123142</v>
      </c>
      <c r="R15" s="341">
        <f>SUM(R16:R29)</f>
        <v>67843188</v>
      </c>
      <c r="S15" s="341">
        <f>SUM(S16:S29)</f>
        <v>67036659</v>
      </c>
      <c r="T15" s="67">
        <v>76581786</v>
      </c>
      <c r="U15" s="67">
        <v>74670273</v>
      </c>
      <c r="V15" s="67">
        <v>73899819</v>
      </c>
      <c r="W15" s="67">
        <v>60482745</v>
      </c>
      <c r="X15" s="67"/>
      <c r="Y15" s="67"/>
      <c r="Z15" s="67"/>
      <c r="AA15" s="14"/>
    </row>
    <row r="16" spans="1:27" ht="15" customHeight="1">
      <c r="A16" s="106" t="s">
        <v>87</v>
      </c>
      <c r="B16" s="112">
        <v>2089000</v>
      </c>
      <c r="C16" s="112">
        <v>2032189</v>
      </c>
      <c r="D16" s="112">
        <v>2032189</v>
      </c>
      <c r="E16" s="112">
        <v>1517000</v>
      </c>
      <c r="F16" s="112">
        <v>1638034</v>
      </c>
      <c r="G16" s="112">
        <v>1638034</v>
      </c>
      <c r="H16" s="112">
        <v>1641000</v>
      </c>
      <c r="I16" s="112">
        <v>1787491</v>
      </c>
      <c r="J16" s="112">
        <v>1787491</v>
      </c>
      <c r="K16" s="112">
        <v>1847000</v>
      </c>
      <c r="L16" s="112">
        <v>1829293</v>
      </c>
      <c r="M16" s="112">
        <v>1829293</v>
      </c>
      <c r="N16" s="112">
        <v>1709000</v>
      </c>
      <c r="O16" s="112">
        <v>1785207</v>
      </c>
      <c r="P16" s="112">
        <v>1785207</v>
      </c>
      <c r="Q16" s="112">
        <v>1841000</v>
      </c>
      <c r="R16" s="341">
        <v>1813051</v>
      </c>
      <c r="S16" s="341">
        <v>1813051</v>
      </c>
      <c r="T16" s="67">
        <v>2380000</v>
      </c>
      <c r="U16" s="67">
        <v>2366704</v>
      </c>
      <c r="V16" s="67">
        <v>2366704</v>
      </c>
      <c r="W16" s="67">
        <v>2936000</v>
      </c>
      <c r="X16" s="67"/>
      <c r="Y16" s="67"/>
      <c r="Z16" s="67"/>
      <c r="AA16" s="14"/>
    </row>
    <row r="17" spans="1:27" ht="15" customHeight="1">
      <c r="A17" s="106" t="s">
        <v>88</v>
      </c>
      <c r="B17" s="113">
        <v>716000</v>
      </c>
      <c r="C17" s="113">
        <v>716253</v>
      </c>
      <c r="D17" s="113">
        <v>716253</v>
      </c>
      <c r="E17" s="113">
        <v>3000000</v>
      </c>
      <c r="F17" s="113">
        <v>3218172</v>
      </c>
      <c r="G17" s="113">
        <v>3218172</v>
      </c>
      <c r="H17" s="113">
        <v>3105000</v>
      </c>
      <c r="I17" s="112">
        <v>3099848</v>
      </c>
      <c r="J17" s="112">
        <v>3099848</v>
      </c>
      <c r="K17" s="113">
        <v>2909000</v>
      </c>
      <c r="L17" s="112">
        <v>2920873</v>
      </c>
      <c r="M17" s="112">
        <v>2920873</v>
      </c>
      <c r="N17" s="112">
        <v>2575000</v>
      </c>
      <c r="O17" s="112">
        <v>2580123</v>
      </c>
      <c r="P17" s="112">
        <v>2580123</v>
      </c>
      <c r="Q17" s="112">
        <v>2536000</v>
      </c>
      <c r="R17" s="273">
        <v>2889892</v>
      </c>
      <c r="S17" s="273">
        <v>2889892</v>
      </c>
      <c r="T17" s="68">
        <v>3241000</v>
      </c>
      <c r="U17" s="68">
        <v>3183947</v>
      </c>
      <c r="V17" s="68">
        <v>3183947</v>
      </c>
      <c r="W17" s="68">
        <v>2988000</v>
      </c>
      <c r="X17" s="67"/>
      <c r="Y17" s="67"/>
      <c r="Z17" s="67"/>
      <c r="AA17" s="14"/>
    </row>
    <row r="18" spans="1:27" ht="15" customHeight="1">
      <c r="A18" s="106" t="s">
        <v>67</v>
      </c>
      <c r="B18" s="112">
        <v>140000</v>
      </c>
      <c r="C18" s="112">
        <v>206476</v>
      </c>
      <c r="D18" s="112">
        <v>206476</v>
      </c>
      <c r="E18" s="112">
        <v>134000</v>
      </c>
      <c r="F18" s="112">
        <v>186853</v>
      </c>
      <c r="G18" s="112">
        <v>186853</v>
      </c>
      <c r="H18" s="112">
        <v>22000</v>
      </c>
      <c r="I18" s="112">
        <v>36251</v>
      </c>
      <c r="J18" s="112">
        <v>36251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1">
        <v>0</v>
      </c>
      <c r="U18" s="111">
        <v>0</v>
      </c>
      <c r="V18" s="111">
        <v>0</v>
      </c>
      <c r="W18" s="111">
        <v>0</v>
      </c>
      <c r="X18" s="67"/>
      <c r="Y18" s="67"/>
      <c r="Z18" s="67"/>
      <c r="AA18" s="14"/>
    </row>
    <row r="19" spans="1:27" ht="15" customHeight="1">
      <c r="A19" s="106" t="s">
        <v>68</v>
      </c>
      <c r="B19" s="112">
        <v>304000</v>
      </c>
      <c r="C19" s="112">
        <v>269575</v>
      </c>
      <c r="D19" s="112">
        <v>269575</v>
      </c>
      <c r="E19" s="112">
        <v>262000</v>
      </c>
      <c r="F19" s="112">
        <v>263362</v>
      </c>
      <c r="G19" s="112">
        <v>263362</v>
      </c>
      <c r="H19" s="112">
        <v>243000</v>
      </c>
      <c r="I19" s="112">
        <v>257029</v>
      </c>
      <c r="J19" s="112">
        <v>257029</v>
      </c>
      <c r="K19" s="112">
        <v>220000</v>
      </c>
      <c r="L19" s="112">
        <v>221217</v>
      </c>
      <c r="M19" s="112">
        <v>221217</v>
      </c>
      <c r="N19" s="112">
        <v>200000</v>
      </c>
      <c r="O19" s="112">
        <v>203162</v>
      </c>
      <c r="P19" s="112">
        <v>203162</v>
      </c>
      <c r="Q19" s="112">
        <v>176000</v>
      </c>
      <c r="R19" s="341">
        <v>198251</v>
      </c>
      <c r="S19" s="341">
        <v>198251</v>
      </c>
      <c r="T19" s="67">
        <v>197000</v>
      </c>
      <c r="U19" s="67">
        <v>198654</v>
      </c>
      <c r="V19" s="67">
        <v>198655</v>
      </c>
      <c r="W19" s="67">
        <v>181000</v>
      </c>
      <c r="X19" s="67"/>
      <c r="Y19" s="67"/>
      <c r="Z19" s="67"/>
      <c r="AA19" s="14"/>
    </row>
    <row r="20" spans="1:27" ht="15" customHeight="1">
      <c r="A20" s="106" t="s">
        <v>69</v>
      </c>
      <c r="B20" s="112">
        <v>432000</v>
      </c>
      <c r="C20" s="112">
        <v>425175</v>
      </c>
      <c r="D20" s="112">
        <v>425175</v>
      </c>
      <c r="E20" s="112">
        <v>449000</v>
      </c>
      <c r="F20" s="112">
        <v>369702</v>
      </c>
      <c r="G20" s="112">
        <v>369702</v>
      </c>
      <c r="H20" s="112">
        <v>388000</v>
      </c>
      <c r="I20" s="112">
        <v>348579</v>
      </c>
      <c r="J20" s="112">
        <v>348579</v>
      </c>
      <c r="K20" s="112">
        <v>378000</v>
      </c>
      <c r="L20" s="112">
        <v>367773</v>
      </c>
      <c r="M20" s="112">
        <v>367773</v>
      </c>
      <c r="N20" s="112">
        <v>300000</v>
      </c>
      <c r="O20" s="112">
        <v>314274</v>
      </c>
      <c r="P20" s="112">
        <v>314274</v>
      </c>
      <c r="Q20" s="112">
        <v>293000</v>
      </c>
      <c r="R20" s="341">
        <v>329846</v>
      </c>
      <c r="S20" s="341">
        <v>329846</v>
      </c>
      <c r="T20" s="67">
        <v>323000</v>
      </c>
      <c r="U20" s="67">
        <v>322787</v>
      </c>
      <c r="V20" s="67">
        <v>322787</v>
      </c>
      <c r="W20" s="67">
        <v>334000</v>
      </c>
      <c r="X20" s="67"/>
      <c r="Y20" s="67"/>
      <c r="Z20" s="67"/>
      <c r="AA20" s="14"/>
    </row>
    <row r="21" spans="1:27" ht="15" customHeight="1">
      <c r="A21" s="106" t="s">
        <v>89</v>
      </c>
      <c r="B21" s="112">
        <v>358000</v>
      </c>
      <c r="C21" s="112">
        <v>358375</v>
      </c>
      <c r="D21" s="112">
        <v>358375</v>
      </c>
      <c r="E21" s="112">
        <v>287000</v>
      </c>
      <c r="F21" s="112">
        <v>289580</v>
      </c>
      <c r="G21" s="112">
        <v>289580</v>
      </c>
      <c r="H21" s="112">
        <v>819000</v>
      </c>
      <c r="I21" s="112">
        <v>1166331</v>
      </c>
      <c r="J21" s="112">
        <v>1166331</v>
      </c>
      <c r="K21" s="112">
        <v>1910000</v>
      </c>
      <c r="L21" s="112">
        <v>1548513</v>
      </c>
      <c r="M21" s="112">
        <v>1548513</v>
      </c>
      <c r="N21" s="112">
        <v>506000</v>
      </c>
      <c r="O21" s="112">
        <v>458264</v>
      </c>
      <c r="P21" s="112">
        <v>458264</v>
      </c>
      <c r="Q21" s="112">
        <v>287000</v>
      </c>
      <c r="R21" s="341">
        <v>296818</v>
      </c>
      <c r="S21" s="341">
        <v>296818</v>
      </c>
      <c r="T21" s="67">
        <v>251000</v>
      </c>
      <c r="U21" s="67">
        <v>251235</v>
      </c>
      <c r="V21" s="67">
        <v>251235</v>
      </c>
      <c r="W21" s="67">
        <v>130000</v>
      </c>
      <c r="X21" s="67"/>
      <c r="Y21" s="67"/>
      <c r="Z21" s="67"/>
      <c r="AA21" s="14"/>
    </row>
    <row r="22" spans="1:27" ht="15" customHeight="1">
      <c r="A22" s="106" t="s">
        <v>361</v>
      </c>
      <c r="B22" s="112"/>
      <c r="C22" s="112"/>
      <c r="D22" s="112"/>
      <c r="E22" s="112"/>
      <c r="F22" s="112"/>
      <c r="G22" s="112"/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67">
        <v>25000</v>
      </c>
      <c r="U22" s="67">
        <v>24963</v>
      </c>
      <c r="V22" s="67">
        <v>24963</v>
      </c>
      <c r="W22" s="67">
        <v>45000</v>
      </c>
      <c r="X22" s="67"/>
      <c r="Y22" s="67"/>
      <c r="Z22" s="67"/>
      <c r="AA22" s="14"/>
    </row>
    <row r="23" spans="1:27" ht="15" customHeight="1">
      <c r="A23" s="106" t="s">
        <v>362</v>
      </c>
      <c r="B23" s="112"/>
      <c r="C23" s="112"/>
      <c r="D23" s="112"/>
      <c r="E23" s="112"/>
      <c r="F23" s="112"/>
      <c r="G23" s="112"/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67">
        <v>11000</v>
      </c>
      <c r="U23" s="67">
        <v>20030</v>
      </c>
      <c r="V23" s="67">
        <v>20030</v>
      </c>
      <c r="W23" s="67">
        <v>8000</v>
      </c>
      <c r="X23" s="67"/>
      <c r="Y23" s="67"/>
      <c r="Z23" s="67"/>
      <c r="AA23" s="14"/>
    </row>
    <row r="24" spans="1:27" ht="15" customHeight="1">
      <c r="A24" s="106" t="s">
        <v>90</v>
      </c>
      <c r="B24" s="113">
        <v>0</v>
      </c>
      <c r="C24" s="113">
        <v>0</v>
      </c>
      <c r="D24" s="113">
        <v>0</v>
      </c>
      <c r="E24" s="114">
        <v>0</v>
      </c>
      <c r="F24" s="114">
        <v>0</v>
      </c>
      <c r="G24" s="114">
        <v>0</v>
      </c>
      <c r="H24" s="114">
        <v>1360000</v>
      </c>
      <c r="I24" s="114">
        <v>1380936</v>
      </c>
      <c r="J24" s="114">
        <v>1380936</v>
      </c>
      <c r="K24" s="114">
        <v>1384916</v>
      </c>
      <c r="L24" s="114">
        <v>1384916</v>
      </c>
      <c r="M24" s="114">
        <v>1384916</v>
      </c>
      <c r="N24" s="114">
        <v>1370316</v>
      </c>
      <c r="O24" s="114">
        <v>1370316</v>
      </c>
      <c r="P24" s="114">
        <v>1370316</v>
      </c>
      <c r="Q24" s="112">
        <v>1526000</v>
      </c>
      <c r="R24" s="273">
        <v>1341340</v>
      </c>
      <c r="S24" s="273">
        <v>1341340</v>
      </c>
      <c r="T24" s="68">
        <v>1329416</v>
      </c>
      <c r="U24" s="68">
        <v>1329416</v>
      </c>
      <c r="V24" s="68">
        <v>1329416</v>
      </c>
      <c r="W24" s="68">
        <v>1360000</v>
      </c>
      <c r="X24" s="68"/>
      <c r="Y24" s="68"/>
      <c r="Z24" s="67"/>
      <c r="AA24" s="14"/>
    </row>
    <row r="25" spans="1:27" ht="15" customHeight="1">
      <c r="A25" s="106" t="s">
        <v>91</v>
      </c>
      <c r="B25" s="112">
        <v>12882522</v>
      </c>
      <c r="C25" s="112">
        <v>12831202</v>
      </c>
      <c r="D25" s="112">
        <v>12831202</v>
      </c>
      <c r="E25" s="112">
        <v>14971000</v>
      </c>
      <c r="F25" s="112">
        <v>18278559</v>
      </c>
      <c r="G25" s="112">
        <v>18278559</v>
      </c>
      <c r="H25" s="112">
        <v>20091851</v>
      </c>
      <c r="I25" s="112">
        <v>21331562</v>
      </c>
      <c r="J25" s="112">
        <v>21331562</v>
      </c>
      <c r="K25" s="112">
        <v>20987967</v>
      </c>
      <c r="L25" s="112">
        <v>21049728</v>
      </c>
      <c r="M25" s="112">
        <v>21049728</v>
      </c>
      <c r="N25" s="112">
        <v>18828258</v>
      </c>
      <c r="O25" s="112">
        <v>20441361</v>
      </c>
      <c r="P25" s="112">
        <v>20441361</v>
      </c>
      <c r="Q25" s="112">
        <v>18065177</v>
      </c>
      <c r="R25" s="341">
        <v>20231189</v>
      </c>
      <c r="S25" s="341">
        <v>20231189</v>
      </c>
      <c r="T25" s="67">
        <v>17217044</v>
      </c>
      <c r="U25" s="67">
        <v>17371885</v>
      </c>
      <c r="V25" s="67">
        <v>17371885</v>
      </c>
      <c r="W25" s="67">
        <v>18360000</v>
      </c>
      <c r="X25" s="67"/>
      <c r="Y25" s="67"/>
      <c r="Z25" s="67"/>
      <c r="AA25" s="14"/>
    </row>
    <row r="26" spans="1:27" ht="15" customHeight="1">
      <c r="A26" s="106" t="s">
        <v>70</v>
      </c>
      <c r="B26" s="112">
        <v>71000</v>
      </c>
      <c r="C26" s="112">
        <v>73195</v>
      </c>
      <c r="D26" s="112">
        <v>73195</v>
      </c>
      <c r="E26" s="112">
        <v>73000</v>
      </c>
      <c r="F26" s="112">
        <v>70832</v>
      </c>
      <c r="G26" s="112">
        <v>70832</v>
      </c>
      <c r="H26" s="112">
        <v>65000</v>
      </c>
      <c r="I26" s="112">
        <v>58739</v>
      </c>
      <c r="J26" s="112">
        <v>58739</v>
      </c>
      <c r="K26" s="112">
        <v>65000</v>
      </c>
      <c r="L26" s="112">
        <v>67826</v>
      </c>
      <c r="M26" s="112">
        <v>67826</v>
      </c>
      <c r="N26" s="112">
        <v>66000</v>
      </c>
      <c r="O26" s="112">
        <v>68992</v>
      </c>
      <c r="P26" s="112">
        <v>68992</v>
      </c>
      <c r="Q26" s="112">
        <v>65000</v>
      </c>
      <c r="R26" s="341">
        <v>78296</v>
      </c>
      <c r="S26" s="341">
        <v>78296</v>
      </c>
      <c r="T26" s="67">
        <v>83000</v>
      </c>
      <c r="U26" s="67">
        <v>83333</v>
      </c>
      <c r="V26" s="67">
        <v>83333</v>
      </c>
      <c r="W26" s="67">
        <v>83000</v>
      </c>
      <c r="X26" s="67"/>
      <c r="Y26" s="67"/>
      <c r="Z26" s="67"/>
      <c r="AA26" s="14"/>
    </row>
    <row r="27" spans="1:27" ht="15" customHeight="1">
      <c r="A27" s="106" t="s">
        <v>92</v>
      </c>
      <c r="B27" s="112">
        <v>14361618</v>
      </c>
      <c r="C27" s="112">
        <v>14264871</v>
      </c>
      <c r="D27" s="112">
        <v>13655761</v>
      </c>
      <c r="E27" s="112">
        <v>13864186</v>
      </c>
      <c r="F27" s="112">
        <v>16746348</v>
      </c>
      <c r="G27" s="112">
        <v>15597322</v>
      </c>
      <c r="H27" s="112">
        <v>15357517</v>
      </c>
      <c r="I27" s="112">
        <v>15352711</v>
      </c>
      <c r="J27" s="112">
        <v>14475749</v>
      </c>
      <c r="K27" s="112">
        <v>15629205</v>
      </c>
      <c r="L27" s="112">
        <v>15583211</v>
      </c>
      <c r="M27" s="112">
        <v>14804768</v>
      </c>
      <c r="N27" s="112">
        <v>16485835</v>
      </c>
      <c r="O27" s="112">
        <v>16450446</v>
      </c>
      <c r="P27" s="112">
        <v>15054841</v>
      </c>
      <c r="Q27" s="112">
        <v>16867268</v>
      </c>
      <c r="R27" s="341">
        <v>17415918</v>
      </c>
      <c r="S27" s="341">
        <v>16623154</v>
      </c>
      <c r="T27" s="67">
        <v>17901779</v>
      </c>
      <c r="U27" s="67">
        <v>17905567</v>
      </c>
      <c r="V27" s="67">
        <v>17270685</v>
      </c>
      <c r="W27" s="67">
        <v>16105081</v>
      </c>
      <c r="X27" s="67"/>
      <c r="Y27" s="67"/>
      <c r="Z27" s="67"/>
      <c r="AA27" s="14"/>
    </row>
    <row r="28" spans="1:27" ht="15" customHeight="1">
      <c r="A28" s="106" t="s">
        <v>93</v>
      </c>
      <c r="B28" s="112">
        <v>4293176</v>
      </c>
      <c r="C28" s="112">
        <v>4271449</v>
      </c>
      <c r="D28" s="112">
        <v>4126242</v>
      </c>
      <c r="E28" s="112">
        <v>1988276</v>
      </c>
      <c r="F28" s="112">
        <v>2279095</v>
      </c>
      <c r="G28" s="112">
        <v>2142277</v>
      </c>
      <c r="H28" s="112">
        <v>2642013</v>
      </c>
      <c r="I28" s="112">
        <v>2651747</v>
      </c>
      <c r="J28" s="112">
        <v>2481432</v>
      </c>
      <c r="K28" s="112">
        <v>2383217</v>
      </c>
      <c r="L28" s="112">
        <v>2378907</v>
      </c>
      <c r="M28" s="112">
        <v>2233915</v>
      </c>
      <c r="N28" s="112">
        <v>2427227</v>
      </c>
      <c r="O28" s="112">
        <v>2411190</v>
      </c>
      <c r="P28" s="112">
        <v>2336361</v>
      </c>
      <c r="Q28" s="112">
        <v>2290197</v>
      </c>
      <c r="R28" s="341">
        <v>2382787</v>
      </c>
      <c r="S28" s="341">
        <v>2369022</v>
      </c>
      <c r="T28" s="67">
        <v>2656447</v>
      </c>
      <c r="U28" s="67">
        <v>2620652</v>
      </c>
      <c r="V28" s="67">
        <v>2485079</v>
      </c>
      <c r="W28" s="67">
        <v>3382464</v>
      </c>
      <c r="X28" s="67"/>
      <c r="Y28" s="67"/>
      <c r="Z28" s="67"/>
      <c r="AA28" s="14"/>
    </row>
    <row r="29" spans="1:27" ht="15" customHeight="1">
      <c r="A29" s="209" t="s">
        <v>94</v>
      </c>
      <c r="B29" s="309">
        <v>18064600</v>
      </c>
      <c r="C29" s="309">
        <v>16076300</v>
      </c>
      <c r="D29" s="309">
        <v>16076300</v>
      </c>
      <c r="E29" s="309">
        <v>14767500</v>
      </c>
      <c r="F29" s="309">
        <v>16014300</v>
      </c>
      <c r="G29" s="309">
        <v>16014300</v>
      </c>
      <c r="H29" s="309">
        <v>12804100</v>
      </c>
      <c r="I29" s="309">
        <v>11078900</v>
      </c>
      <c r="J29" s="309">
        <v>11078900</v>
      </c>
      <c r="K29" s="309">
        <v>13520369</v>
      </c>
      <c r="L29" s="309">
        <v>10993700</v>
      </c>
      <c r="M29" s="309">
        <v>10993700</v>
      </c>
      <c r="N29" s="309">
        <v>16289127</v>
      </c>
      <c r="O29" s="309">
        <v>14452471</v>
      </c>
      <c r="P29" s="309">
        <v>14452471</v>
      </c>
      <c r="Q29" s="309">
        <v>21176500</v>
      </c>
      <c r="R29" s="342">
        <v>20865800</v>
      </c>
      <c r="S29" s="342">
        <v>20865800</v>
      </c>
      <c r="T29" s="288">
        <v>30966100</v>
      </c>
      <c r="U29" s="288">
        <v>28991100</v>
      </c>
      <c r="V29" s="288">
        <v>28991100</v>
      </c>
      <c r="W29" s="288">
        <v>14570200</v>
      </c>
      <c r="X29" s="67"/>
      <c r="Y29" s="67"/>
      <c r="Z29" s="67"/>
      <c r="AA29" s="14"/>
    </row>
    <row r="30" spans="1:16" ht="1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</sheetData>
  <mergeCells count="9">
    <mergeCell ref="Q1:Z1"/>
    <mergeCell ref="Q3:S3"/>
    <mergeCell ref="K3:M3"/>
    <mergeCell ref="N3:P3"/>
    <mergeCell ref="T3:V3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Y20"/>
  <sheetViews>
    <sheetView workbookViewId="0" topLeftCell="A1">
      <pane xSplit="3" ySplit="6" topLeftCell="D7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:K1"/>
    </sheetView>
  </sheetViews>
  <sheetFormatPr defaultColWidth="9.140625" defaultRowHeight="12"/>
  <cols>
    <col min="1" max="1" width="28.7109375" style="0" customWidth="1"/>
    <col min="2" max="2" width="2.57421875" style="0" hidden="1" customWidth="1"/>
    <col min="3" max="4" width="2.140625" style="0" hidden="1" customWidth="1"/>
    <col min="5" max="7" width="12.8515625" style="0" customWidth="1"/>
    <col min="8" max="8" width="2.140625" style="0" hidden="1" customWidth="1"/>
    <col min="9" max="10" width="4.8515625" style="0" hidden="1" customWidth="1"/>
    <col min="11" max="13" width="13.28125" style="0" customWidth="1"/>
    <col min="14" max="16" width="13.28125" style="0" hidden="1" customWidth="1"/>
    <col min="17" max="19" width="13.28125" style="0" customWidth="1"/>
    <col min="20" max="22" width="13.28125" style="0" hidden="1" customWidth="1"/>
    <col min="23" max="25" width="13.28125" style="0" customWidth="1"/>
  </cols>
  <sheetData>
    <row r="1" spans="1:25" s="4" customFormat="1" ht="21.75" customHeight="1">
      <c r="A1" s="436" t="s">
        <v>305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5"/>
      <c r="M1" s="3" t="s">
        <v>263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15" customHeight="1">
      <c r="A2" s="2"/>
      <c r="B2" s="2"/>
      <c r="C2" s="2"/>
      <c r="D2" s="2"/>
      <c r="E2" s="2"/>
      <c r="F2" s="2"/>
      <c r="G2" s="2"/>
      <c r="H2" s="436" t="s">
        <v>264</v>
      </c>
      <c r="I2" s="436"/>
      <c r="J2" s="436"/>
      <c r="K2" s="436"/>
      <c r="L2" s="5"/>
      <c r="M2" s="3" t="s">
        <v>265</v>
      </c>
      <c r="N2" s="2"/>
      <c r="O2" s="2"/>
      <c r="P2" s="2"/>
      <c r="Q2" s="2"/>
      <c r="R2" s="2"/>
      <c r="S2" s="2"/>
      <c r="T2" s="5"/>
      <c r="U2" s="5"/>
      <c r="V2" s="5"/>
      <c r="W2" s="2"/>
      <c r="X2" s="2"/>
      <c r="Y2" s="2"/>
    </row>
    <row r="3" spans="1:25" ht="11.25" customHeight="1" thickBot="1">
      <c r="A3" s="21" t="s">
        <v>25</v>
      </c>
      <c r="M3" s="97"/>
      <c r="N3" s="98"/>
      <c r="O3" s="98"/>
      <c r="P3" s="98"/>
      <c r="Q3" s="98"/>
      <c r="R3" s="98"/>
      <c r="S3" s="98"/>
      <c r="T3" s="98"/>
      <c r="U3" s="98"/>
      <c r="V3" s="98"/>
      <c r="W3" s="52"/>
      <c r="X3" s="52"/>
      <c r="Y3" s="52" t="s">
        <v>28</v>
      </c>
    </row>
    <row r="4" spans="1:25" ht="13.5" customHeight="1" thickTop="1">
      <c r="A4" s="438" t="s">
        <v>26</v>
      </c>
      <c r="B4" s="441" t="s">
        <v>27</v>
      </c>
      <c r="C4" s="442"/>
      <c r="D4" s="442"/>
      <c r="E4" s="442"/>
      <c r="F4" s="442"/>
      <c r="G4" s="438"/>
      <c r="H4" s="437" t="s">
        <v>29</v>
      </c>
      <c r="I4" s="430"/>
      <c r="J4" s="430"/>
      <c r="K4" s="430"/>
      <c r="L4" s="223"/>
      <c r="M4" s="430" t="s">
        <v>31</v>
      </c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</row>
    <row r="5" spans="1:25" ht="13.5" customHeight="1">
      <c r="A5" s="439"/>
      <c r="B5" s="443"/>
      <c r="C5" s="444"/>
      <c r="D5" s="444"/>
      <c r="E5" s="444"/>
      <c r="F5" s="444"/>
      <c r="G5" s="440"/>
      <c r="H5" s="445" t="s">
        <v>408</v>
      </c>
      <c r="I5" s="446"/>
      <c r="J5" s="446"/>
      <c r="K5" s="446"/>
      <c r="L5" s="446"/>
      <c r="M5" s="54" t="s">
        <v>61</v>
      </c>
      <c r="N5" s="431" t="s">
        <v>30</v>
      </c>
      <c r="O5" s="432"/>
      <c r="P5" s="432"/>
      <c r="Q5" s="432"/>
      <c r="R5" s="432"/>
      <c r="S5" s="433"/>
      <c r="T5" s="434" t="s">
        <v>324</v>
      </c>
      <c r="U5" s="435"/>
      <c r="V5" s="435"/>
      <c r="W5" s="435"/>
      <c r="X5" s="435"/>
      <c r="Y5" s="435"/>
    </row>
    <row r="6" spans="1:25" ht="13.5" customHeight="1">
      <c r="A6" s="440"/>
      <c r="B6" s="62" t="s">
        <v>50</v>
      </c>
      <c r="C6" s="62" t="s">
        <v>51</v>
      </c>
      <c r="D6" s="62"/>
      <c r="E6" s="53" t="s">
        <v>375</v>
      </c>
      <c r="F6" s="53" t="s">
        <v>376</v>
      </c>
      <c r="G6" s="53" t="s">
        <v>377</v>
      </c>
      <c r="H6" s="62" t="s">
        <v>50</v>
      </c>
      <c r="I6" s="63" t="s">
        <v>51</v>
      </c>
      <c r="J6" s="62" t="s">
        <v>307</v>
      </c>
      <c r="K6" s="53" t="s">
        <v>375</v>
      </c>
      <c r="L6" s="53" t="s">
        <v>376</v>
      </c>
      <c r="M6" s="53" t="s">
        <v>377</v>
      </c>
      <c r="N6" s="63" t="s">
        <v>40</v>
      </c>
      <c r="O6" s="62" t="s">
        <v>52</v>
      </c>
      <c r="P6" s="62" t="s">
        <v>307</v>
      </c>
      <c r="Q6" s="53" t="s">
        <v>375</v>
      </c>
      <c r="R6" s="53" t="s">
        <v>376</v>
      </c>
      <c r="S6" s="53" t="s">
        <v>377</v>
      </c>
      <c r="T6" s="53" t="s">
        <v>307</v>
      </c>
      <c r="U6" s="62" t="s">
        <v>52</v>
      </c>
      <c r="V6" s="63" t="s">
        <v>307</v>
      </c>
      <c r="W6" s="95" t="s">
        <v>375</v>
      </c>
      <c r="X6" s="95" t="s">
        <v>376</v>
      </c>
      <c r="Y6" s="95" t="s">
        <v>377</v>
      </c>
    </row>
    <row r="7" spans="1:25" ht="13.5" customHeight="1">
      <c r="A7" s="146" t="s">
        <v>252</v>
      </c>
      <c r="B7" s="74">
        <v>12918154</v>
      </c>
      <c r="C7" s="72">
        <v>13047959</v>
      </c>
      <c r="D7" s="62" t="s">
        <v>307</v>
      </c>
      <c r="E7" s="72">
        <f>E8+E9+E12+E17</f>
        <v>12413606.600000001</v>
      </c>
      <c r="F7" s="72">
        <v>12570595</v>
      </c>
      <c r="G7" s="72">
        <v>12595811</v>
      </c>
      <c r="H7" s="69">
        <v>846615</v>
      </c>
      <c r="I7" s="69">
        <v>859637</v>
      </c>
      <c r="J7" s="69">
        <v>860276</v>
      </c>
      <c r="K7" s="72">
        <f>K8+K9+K12+K17</f>
        <v>898665.0299999999</v>
      </c>
      <c r="L7" s="72">
        <v>888208</v>
      </c>
      <c r="M7" s="72">
        <v>905339</v>
      </c>
      <c r="N7" s="68">
        <v>15293</v>
      </c>
      <c r="O7" s="68">
        <v>16561</v>
      </c>
      <c r="P7" s="99">
        <v>16213</v>
      </c>
      <c r="Q7" s="72">
        <f>Q8+Q9+Q12+Q17</f>
        <v>16318.330000000002</v>
      </c>
      <c r="R7" s="72">
        <f>SUM(R8,R9,R12,R17)</f>
        <v>14834</v>
      </c>
      <c r="S7" s="72">
        <v>14549</v>
      </c>
      <c r="T7" s="69">
        <v>831322</v>
      </c>
      <c r="U7" s="69">
        <v>843076</v>
      </c>
      <c r="V7" s="99">
        <v>866595</v>
      </c>
      <c r="W7" s="72">
        <f>W8+W9+W12+W17</f>
        <v>882346.7000000001</v>
      </c>
      <c r="X7" s="72">
        <v>873374</v>
      </c>
      <c r="Y7" s="72">
        <v>890790</v>
      </c>
    </row>
    <row r="8" spans="1:25" ht="13.5" customHeight="1">
      <c r="A8" s="139" t="s">
        <v>253</v>
      </c>
      <c r="B8" s="75">
        <v>14826</v>
      </c>
      <c r="C8" s="70">
        <v>18102</v>
      </c>
      <c r="D8" s="72">
        <v>12409632</v>
      </c>
      <c r="E8" s="73">
        <v>18102.35</v>
      </c>
      <c r="F8" s="73">
        <v>18102</v>
      </c>
      <c r="G8" s="68">
        <v>18102</v>
      </c>
      <c r="H8" s="73">
        <v>21966</v>
      </c>
      <c r="I8" s="73">
        <v>21966</v>
      </c>
      <c r="J8" s="73">
        <v>0</v>
      </c>
      <c r="K8" s="73">
        <v>22596.63</v>
      </c>
      <c r="L8" s="73">
        <v>22597</v>
      </c>
      <c r="M8" s="68">
        <v>23873</v>
      </c>
      <c r="N8" s="70">
        <v>0</v>
      </c>
      <c r="O8" s="70">
        <v>0</v>
      </c>
      <c r="P8" s="183">
        <v>0</v>
      </c>
      <c r="Q8" s="221">
        <v>0</v>
      </c>
      <c r="R8" s="73">
        <v>0</v>
      </c>
      <c r="S8" s="221">
        <v>0</v>
      </c>
      <c r="T8" s="71">
        <v>21966</v>
      </c>
      <c r="U8" s="71">
        <v>21966</v>
      </c>
      <c r="V8" s="196">
        <v>22530</v>
      </c>
      <c r="W8" s="73">
        <v>22596.63</v>
      </c>
      <c r="X8" s="73">
        <v>22597</v>
      </c>
      <c r="Y8" s="68">
        <v>23873</v>
      </c>
    </row>
    <row r="9" spans="1:25" ht="13.5" customHeight="1">
      <c r="A9" s="139" t="s">
        <v>254</v>
      </c>
      <c r="B9" s="75">
        <v>319993</v>
      </c>
      <c r="C9" s="70">
        <v>326673</v>
      </c>
      <c r="D9" s="73">
        <v>18102</v>
      </c>
      <c r="E9" s="73">
        <f>SUM(E10:E11)</f>
        <v>334307.07</v>
      </c>
      <c r="F9" s="73">
        <v>647106</v>
      </c>
      <c r="G9" s="68">
        <v>654674</v>
      </c>
      <c r="H9" s="73">
        <v>77600</v>
      </c>
      <c r="I9" s="73">
        <v>79919</v>
      </c>
      <c r="J9" s="73">
        <v>81254</v>
      </c>
      <c r="K9" s="73">
        <f>SUM(K10:K11)</f>
        <v>81552.82</v>
      </c>
      <c r="L9" s="73">
        <f>SUM(L10:L11)</f>
        <v>70493</v>
      </c>
      <c r="M9" s="68">
        <v>83407</v>
      </c>
      <c r="N9" s="70">
        <v>1008</v>
      </c>
      <c r="O9" s="70">
        <v>829</v>
      </c>
      <c r="P9" s="196">
        <v>850</v>
      </c>
      <c r="Q9" s="73">
        <f>SUM(Q10:Q11)</f>
        <v>1276.52</v>
      </c>
      <c r="R9" s="73">
        <v>1267</v>
      </c>
      <c r="S9" s="68">
        <v>1393</v>
      </c>
      <c r="T9" s="71">
        <v>76592</v>
      </c>
      <c r="U9" s="71">
        <v>79090</v>
      </c>
      <c r="V9" s="196">
        <v>80404</v>
      </c>
      <c r="W9" s="73">
        <f>SUM(W10:W11)</f>
        <v>80276.3</v>
      </c>
      <c r="X9" s="73">
        <v>69226</v>
      </c>
      <c r="Y9" s="68">
        <v>82014</v>
      </c>
    </row>
    <row r="10" spans="1:25" ht="13.5" customHeight="1">
      <c r="A10" s="105" t="s">
        <v>255</v>
      </c>
      <c r="B10" s="75">
        <v>37172</v>
      </c>
      <c r="C10" s="70">
        <v>37371</v>
      </c>
      <c r="D10" s="73">
        <v>327378</v>
      </c>
      <c r="E10" s="73">
        <v>38395.93</v>
      </c>
      <c r="F10" s="73">
        <v>36917</v>
      </c>
      <c r="G10" s="68">
        <v>37318</v>
      </c>
      <c r="H10" s="73">
        <v>14198</v>
      </c>
      <c r="I10" s="73">
        <v>14198</v>
      </c>
      <c r="J10" s="73">
        <v>14244</v>
      </c>
      <c r="K10" s="73">
        <v>16559.46</v>
      </c>
      <c r="L10" s="73">
        <v>16750</v>
      </c>
      <c r="M10" s="68">
        <v>16750</v>
      </c>
      <c r="N10" s="70">
        <v>299</v>
      </c>
      <c r="O10" s="70">
        <v>299</v>
      </c>
      <c r="P10" s="196">
        <v>299</v>
      </c>
      <c r="Q10" s="73">
        <v>298.88</v>
      </c>
      <c r="R10" s="73">
        <v>299</v>
      </c>
      <c r="S10" s="68">
        <v>299</v>
      </c>
      <c r="T10" s="71">
        <v>13899</v>
      </c>
      <c r="U10" s="71">
        <v>13899</v>
      </c>
      <c r="V10" s="196">
        <v>13945</v>
      </c>
      <c r="W10" s="73">
        <v>16260.58</v>
      </c>
      <c r="X10" s="73">
        <v>16451</v>
      </c>
      <c r="Y10" s="68">
        <v>16451</v>
      </c>
    </row>
    <row r="11" spans="1:25" ht="13.5" customHeight="1">
      <c r="A11" s="105" t="s">
        <v>256</v>
      </c>
      <c r="B11" s="75">
        <v>282821</v>
      </c>
      <c r="C11" s="70">
        <v>289302</v>
      </c>
      <c r="D11" s="73">
        <v>37587</v>
      </c>
      <c r="E11" s="73">
        <v>295911.14</v>
      </c>
      <c r="F11" s="73">
        <v>610189</v>
      </c>
      <c r="G11" s="68">
        <v>617356</v>
      </c>
      <c r="H11" s="73">
        <v>63402</v>
      </c>
      <c r="I11" s="73">
        <v>65721</v>
      </c>
      <c r="J11" s="73">
        <v>67010</v>
      </c>
      <c r="K11" s="73">
        <v>64993.36</v>
      </c>
      <c r="L11" s="73">
        <v>53743</v>
      </c>
      <c r="M11" s="68">
        <v>66657</v>
      </c>
      <c r="N11" s="70">
        <v>709</v>
      </c>
      <c r="O11" s="70">
        <v>530</v>
      </c>
      <c r="P11" s="196">
        <v>551</v>
      </c>
      <c r="Q11" s="73">
        <v>977.64</v>
      </c>
      <c r="R11" s="73">
        <v>968</v>
      </c>
      <c r="S11" s="68">
        <v>1094</v>
      </c>
      <c r="T11" s="71">
        <v>62693</v>
      </c>
      <c r="U11" s="71">
        <v>65191</v>
      </c>
      <c r="V11" s="196">
        <v>66459</v>
      </c>
      <c r="W11" s="73">
        <v>64015.72</v>
      </c>
      <c r="X11" s="73">
        <v>52775</v>
      </c>
      <c r="Y11" s="68">
        <v>65563</v>
      </c>
    </row>
    <row r="12" spans="1:25" ht="13.5" customHeight="1">
      <c r="A12" s="139" t="s">
        <v>257</v>
      </c>
      <c r="B12" s="75">
        <v>4545671</v>
      </c>
      <c r="C12" s="70">
        <v>4663120</v>
      </c>
      <c r="D12" s="73">
        <v>289791</v>
      </c>
      <c r="E12" s="73">
        <f>SUM(E13:E16)</f>
        <v>4701408.57</v>
      </c>
      <c r="F12" s="73">
        <f>SUM(F13:F16)</f>
        <v>4736533</v>
      </c>
      <c r="G12" s="68">
        <v>4759185</v>
      </c>
      <c r="H12" s="73">
        <v>743809</v>
      </c>
      <c r="I12" s="73">
        <v>820917</v>
      </c>
      <c r="J12" s="73">
        <v>776467</v>
      </c>
      <c r="K12" s="73">
        <f>SUM(K13:K16)</f>
        <v>788570.9199999999</v>
      </c>
      <c r="L12" s="73">
        <f>SUM(L13:L16)</f>
        <v>792714</v>
      </c>
      <c r="M12" s="68">
        <v>795654</v>
      </c>
      <c r="N12" s="70">
        <v>14140</v>
      </c>
      <c r="O12" s="70">
        <v>16182</v>
      </c>
      <c r="P12" s="196">
        <v>15282</v>
      </c>
      <c r="Q12" s="73">
        <f>SUM(Q13:Q16)</f>
        <v>13374.2</v>
      </c>
      <c r="R12" s="73">
        <f>SUM(R13:R16)</f>
        <v>13530</v>
      </c>
      <c r="S12" s="68">
        <v>13119</v>
      </c>
      <c r="T12" s="71">
        <v>729670</v>
      </c>
      <c r="U12" s="71">
        <v>804735</v>
      </c>
      <c r="V12" s="196">
        <v>761185</v>
      </c>
      <c r="W12" s="73">
        <f>SUM(W13:W16)</f>
        <v>775196.72</v>
      </c>
      <c r="X12" s="73">
        <f>SUM(X13:X16)</f>
        <v>779184</v>
      </c>
      <c r="Y12" s="68">
        <v>782535</v>
      </c>
    </row>
    <row r="13" spans="1:25" ht="13.5" customHeight="1">
      <c r="A13" s="105" t="s">
        <v>258</v>
      </c>
      <c r="B13" s="75">
        <v>1198537</v>
      </c>
      <c r="C13" s="70">
        <v>1198537</v>
      </c>
      <c r="D13" s="73">
        <v>4728361</v>
      </c>
      <c r="E13" s="73">
        <v>1196090.35</v>
      </c>
      <c r="F13" s="73">
        <v>1196803</v>
      </c>
      <c r="G13" s="68">
        <v>1196803</v>
      </c>
      <c r="H13" s="73">
        <v>318995</v>
      </c>
      <c r="I13" s="73">
        <v>320561</v>
      </c>
      <c r="J13" s="73">
        <v>323597</v>
      </c>
      <c r="K13" s="73">
        <v>324197.92</v>
      </c>
      <c r="L13" s="73">
        <v>324103</v>
      </c>
      <c r="M13" s="68">
        <v>324942</v>
      </c>
      <c r="N13" s="70">
        <v>5625</v>
      </c>
      <c r="O13" s="70">
        <v>5605</v>
      </c>
      <c r="P13" s="196">
        <v>5209</v>
      </c>
      <c r="Q13" s="73">
        <v>4936.64</v>
      </c>
      <c r="R13" s="73">
        <v>4869</v>
      </c>
      <c r="S13" s="68">
        <v>4465</v>
      </c>
      <c r="T13" s="71">
        <v>313370</v>
      </c>
      <c r="U13" s="71">
        <v>314956</v>
      </c>
      <c r="V13" s="196">
        <v>318388</v>
      </c>
      <c r="W13" s="73">
        <v>319261.28</v>
      </c>
      <c r="X13" s="73">
        <v>319234</v>
      </c>
      <c r="Y13" s="68">
        <v>320477</v>
      </c>
    </row>
    <row r="14" spans="1:25" ht="13.5" customHeight="1">
      <c r="A14" s="105" t="s">
        <v>259</v>
      </c>
      <c r="B14" s="75">
        <v>411472</v>
      </c>
      <c r="C14" s="70">
        <v>410213</v>
      </c>
      <c r="D14" s="73">
        <v>1198343</v>
      </c>
      <c r="E14" s="73">
        <v>408573.69</v>
      </c>
      <c r="F14" s="73">
        <v>409325</v>
      </c>
      <c r="G14" s="68">
        <v>409473</v>
      </c>
      <c r="H14" s="73">
        <v>253784</v>
      </c>
      <c r="I14" s="73">
        <v>253784</v>
      </c>
      <c r="J14" s="73">
        <v>257353</v>
      </c>
      <c r="K14" s="73">
        <v>260686.57</v>
      </c>
      <c r="L14" s="73">
        <v>260687</v>
      </c>
      <c r="M14" s="68">
        <v>260687</v>
      </c>
      <c r="N14" s="70">
        <v>1090</v>
      </c>
      <c r="O14" s="70">
        <v>1090</v>
      </c>
      <c r="P14" s="196">
        <v>1090</v>
      </c>
      <c r="Q14" s="73">
        <v>1089.58</v>
      </c>
      <c r="R14" s="73">
        <v>1090</v>
      </c>
      <c r="S14" s="68">
        <v>1090</v>
      </c>
      <c r="T14" s="71">
        <v>252695</v>
      </c>
      <c r="U14" s="71">
        <v>252695</v>
      </c>
      <c r="V14" s="196">
        <v>256263</v>
      </c>
      <c r="W14" s="73">
        <v>259596.99</v>
      </c>
      <c r="X14" s="73">
        <v>259597</v>
      </c>
      <c r="Y14" s="68">
        <v>259597</v>
      </c>
    </row>
    <row r="15" spans="1:25" ht="13.5" customHeight="1">
      <c r="A15" s="105" t="s">
        <v>260</v>
      </c>
      <c r="B15" s="75">
        <v>684718</v>
      </c>
      <c r="C15" s="70">
        <v>752017</v>
      </c>
      <c r="D15" s="73">
        <v>409580</v>
      </c>
      <c r="E15" s="73">
        <v>755595.59</v>
      </c>
      <c r="F15" s="73">
        <v>938511</v>
      </c>
      <c r="G15" s="68">
        <v>961296</v>
      </c>
      <c r="H15" s="73">
        <v>3814</v>
      </c>
      <c r="I15" s="73">
        <v>3814</v>
      </c>
      <c r="J15" s="73">
        <v>4018</v>
      </c>
      <c r="K15" s="73">
        <v>10362.96</v>
      </c>
      <c r="L15" s="73">
        <v>17209</v>
      </c>
      <c r="M15" s="68">
        <v>17283</v>
      </c>
      <c r="N15" s="70">
        <v>737</v>
      </c>
      <c r="O15" s="70">
        <v>737</v>
      </c>
      <c r="P15" s="196">
        <v>737</v>
      </c>
      <c r="Q15" s="73">
        <v>736.76</v>
      </c>
      <c r="R15" s="73">
        <v>737</v>
      </c>
      <c r="S15" s="68">
        <v>737</v>
      </c>
      <c r="T15" s="71">
        <v>3077</v>
      </c>
      <c r="U15" s="71">
        <v>3077</v>
      </c>
      <c r="V15" s="196">
        <v>3281</v>
      </c>
      <c r="W15" s="73">
        <v>9626.2</v>
      </c>
      <c r="X15" s="73">
        <v>16472</v>
      </c>
      <c r="Y15" s="68">
        <v>16546</v>
      </c>
    </row>
    <row r="16" spans="1:25" ht="13.5" customHeight="1">
      <c r="A16" s="105" t="s">
        <v>256</v>
      </c>
      <c r="B16" s="75">
        <v>2250944</v>
      </c>
      <c r="C16" s="70">
        <v>2302353</v>
      </c>
      <c r="D16" s="73">
        <v>755596</v>
      </c>
      <c r="E16" s="73">
        <v>2341148.94</v>
      </c>
      <c r="F16" s="73">
        <v>2191894</v>
      </c>
      <c r="G16" s="68">
        <v>2191613</v>
      </c>
      <c r="H16" s="73">
        <v>167216</v>
      </c>
      <c r="I16" s="73">
        <v>177037</v>
      </c>
      <c r="J16" s="73">
        <v>191499</v>
      </c>
      <c r="K16" s="73">
        <v>193323.47</v>
      </c>
      <c r="L16" s="73">
        <v>190715</v>
      </c>
      <c r="M16" s="68">
        <v>192742</v>
      </c>
      <c r="N16" s="70">
        <v>6688</v>
      </c>
      <c r="O16" s="70">
        <v>8221</v>
      </c>
      <c r="P16" s="196">
        <v>8246</v>
      </c>
      <c r="Q16" s="73">
        <v>6611.22</v>
      </c>
      <c r="R16" s="73">
        <v>6834</v>
      </c>
      <c r="S16" s="68">
        <v>6827</v>
      </c>
      <c r="T16" s="71">
        <v>160528</v>
      </c>
      <c r="U16" s="71">
        <v>168817</v>
      </c>
      <c r="V16" s="196">
        <v>183253</v>
      </c>
      <c r="W16" s="73">
        <v>186712.25</v>
      </c>
      <c r="X16" s="73">
        <v>183881</v>
      </c>
      <c r="Y16" s="68">
        <v>185915</v>
      </c>
    </row>
    <row r="17" spans="1:25" ht="13.5" customHeight="1">
      <c r="A17" s="195" t="s">
        <v>261</v>
      </c>
      <c r="B17" s="76">
        <v>8037663</v>
      </c>
      <c r="C17" s="73">
        <v>8040064</v>
      </c>
      <c r="D17" s="73">
        <v>2364842</v>
      </c>
      <c r="E17" s="73">
        <f>SUM(E18:E19)</f>
        <v>7359788.61</v>
      </c>
      <c r="F17" s="73">
        <f>SUM(F18:F19)</f>
        <v>7168855</v>
      </c>
      <c r="G17" s="68">
        <v>7163850</v>
      </c>
      <c r="H17" s="73">
        <v>3240</v>
      </c>
      <c r="I17" s="73">
        <v>2556</v>
      </c>
      <c r="J17" s="73">
        <v>2555</v>
      </c>
      <c r="K17" s="73">
        <f>SUM(K18:K19)</f>
        <v>5944.66</v>
      </c>
      <c r="L17" s="73">
        <v>2405</v>
      </c>
      <c r="M17" s="68">
        <v>2405</v>
      </c>
      <c r="N17" s="73">
        <v>147</v>
      </c>
      <c r="O17" s="73">
        <v>80</v>
      </c>
      <c r="P17" s="196">
        <v>80</v>
      </c>
      <c r="Q17" s="73">
        <f>SUM(Q18:Q19)</f>
        <v>1667.61</v>
      </c>
      <c r="R17" s="73">
        <v>37</v>
      </c>
      <c r="S17" s="68">
        <v>37</v>
      </c>
      <c r="T17" s="73">
        <v>3094</v>
      </c>
      <c r="U17" s="73">
        <v>2475</v>
      </c>
      <c r="V17" s="196">
        <v>2475</v>
      </c>
      <c r="W17" s="73">
        <f>SUM(W18:W19)</f>
        <v>4277.05</v>
      </c>
      <c r="X17" s="73">
        <v>2368</v>
      </c>
      <c r="Y17" s="68">
        <v>2368</v>
      </c>
    </row>
    <row r="18" spans="1:25" ht="13.5" customHeight="1">
      <c r="A18" s="105" t="s">
        <v>262</v>
      </c>
      <c r="B18" s="76">
        <v>7728075</v>
      </c>
      <c r="C18" s="73">
        <v>7728075</v>
      </c>
      <c r="D18" s="73">
        <v>7335791</v>
      </c>
      <c r="E18" s="73">
        <v>6998595.48</v>
      </c>
      <c r="F18" s="73">
        <v>6807845</v>
      </c>
      <c r="G18" s="68">
        <v>6803514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68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221">
        <v>0</v>
      </c>
      <c r="T18" s="73">
        <v>0</v>
      </c>
      <c r="U18" s="73">
        <v>0</v>
      </c>
      <c r="V18" s="183">
        <v>0</v>
      </c>
      <c r="W18" s="73">
        <v>0</v>
      </c>
      <c r="X18" s="73">
        <v>0</v>
      </c>
      <c r="Y18" s="221">
        <v>0</v>
      </c>
    </row>
    <row r="19" spans="1:25" ht="13.5" customHeight="1">
      <c r="A19" s="147" t="s">
        <v>181</v>
      </c>
      <c r="B19" s="76">
        <v>309588</v>
      </c>
      <c r="C19" s="73">
        <v>311989</v>
      </c>
      <c r="D19" s="73">
        <v>6998595</v>
      </c>
      <c r="E19" s="73">
        <v>361193.13</v>
      </c>
      <c r="F19" s="73">
        <v>361010</v>
      </c>
      <c r="G19" s="68">
        <v>360336</v>
      </c>
      <c r="H19" s="73">
        <v>3240</v>
      </c>
      <c r="I19" s="73">
        <v>2556</v>
      </c>
      <c r="J19" s="73">
        <v>2555</v>
      </c>
      <c r="K19" s="73">
        <v>5944.66</v>
      </c>
      <c r="L19" s="73">
        <v>2405</v>
      </c>
      <c r="M19" s="68">
        <v>2405</v>
      </c>
      <c r="N19" s="73">
        <v>147</v>
      </c>
      <c r="O19" s="73">
        <v>80</v>
      </c>
      <c r="P19" s="197">
        <v>80</v>
      </c>
      <c r="Q19" s="73">
        <v>1667.61</v>
      </c>
      <c r="R19" s="73">
        <v>37</v>
      </c>
      <c r="S19" s="68">
        <v>37</v>
      </c>
      <c r="T19" s="73">
        <v>3094</v>
      </c>
      <c r="U19" s="73">
        <v>2475</v>
      </c>
      <c r="V19" s="197">
        <v>2475</v>
      </c>
      <c r="W19" s="73">
        <v>4277.05</v>
      </c>
      <c r="X19" s="73">
        <v>2368</v>
      </c>
      <c r="Y19" s="68">
        <v>2368</v>
      </c>
    </row>
    <row r="20" spans="1:25" s="1" customFormat="1" ht="12.75" customHeight="1">
      <c r="A20" s="117" t="s">
        <v>15</v>
      </c>
      <c r="B20" s="152"/>
      <c r="C20" s="170"/>
      <c r="D20" s="73">
        <v>337196</v>
      </c>
      <c r="E20" s="170"/>
      <c r="F20" s="170"/>
      <c r="G20" s="170"/>
      <c r="H20" s="170"/>
      <c r="I20" s="170"/>
      <c r="J20" s="170"/>
      <c r="K20" s="170"/>
      <c r="L20" s="170"/>
      <c r="M20" s="171"/>
      <c r="N20" s="152"/>
      <c r="O20" s="170"/>
      <c r="P20" s="170"/>
      <c r="Q20" s="170"/>
      <c r="R20" s="237"/>
      <c r="S20" s="170"/>
      <c r="T20" s="170"/>
      <c r="U20" s="170"/>
      <c r="V20" s="170"/>
      <c r="W20" s="170"/>
      <c r="X20" s="170"/>
      <c r="Y20" s="170"/>
    </row>
  </sheetData>
  <mergeCells count="9">
    <mergeCell ref="M4:Y4"/>
    <mergeCell ref="N5:S5"/>
    <mergeCell ref="T5:Y5"/>
    <mergeCell ref="A1:K1"/>
    <mergeCell ref="H2:K2"/>
    <mergeCell ref="H4:K4"/>
    <mergeCell ref="A4:A6"/>
    <mergeCell ref="B4:G5"/>
    <mergeCell ref="H5:L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H26"/>
  <sheetViews>
    <sheetView workbookViewId="0" topLeftCell="A1">
      <selection activeCell="A1" sqref="A1:H1"/>
    </sheetView>
  </sheetViews>
  <sheetFormatPr defaultColWidth="9.140625" defaultRowHeight="12"/>
  <cols>
    <col min="1" max="1" width="24.140625" style="0" bestFit="1" customWidth="1"/>
    <col min="2" max="2" width="8.28125" style="0" bestFit="1" customWidth="1"/>
    <col min="3" max="4" width="15.7109375" style="0" hidden="1" customWidth="1"/>
    <col min="5" max="8" width="15.7109375" style="0" customWidth="1"/>
  </cols>
  <sheetData>
    <row r="1" spans="1:8" s="4" customFormat="1" ht="21.75" customHeight="1">
      <c r="A1" s="422" t="s">
        <v>306</v>
      </c>
      <c r="B1" s="422"/>
      <c r="C1" s="422"/>
      <c r="D1" s="422"/>
      <c r="E1" s="422"/>
      <c r="F1" s="422"/>
      <c r="G1" s="422"/>
      <c r="H1" s="422"/>
    </row>
    <row r="2" spans="1:8" s="39" customFormat="1" ht="15" customHeight="1">
      <c r="A2" s="447" t="s">
        <v>216</v>
      </c>
      <c r="B2" s="447"/>
      <c r="C2" s="447"/>
      <c r="D2" s="447"/>
      <c r="E2" s="447"/>
      <c r="F2" s="447"/>
      <c r="G2" s="447"/>
      <c r="H2" s="447"/>
    </row>
    <row r="3" spans="1:8" ht="13.5" customHeight="1" thickBot="1">
      <c r="A3" s="21" t="s">
        <v>218</v>
      </c>
      <c r="B3" s="18"/>
      <c r="C3" s="50"/>
      <c r="D3" s="50"/>
      <c r="E3" s="52"/>
      <c r="F3" s="52"/>
      <c r="G3" s="52"/>
      <c r="H3" s="52" t="s">
        <v>212</v>
      </c>
    </row>
    <row r="4" spans="1:8" ht="16.5" customHeight="1" thickTop="1">
      <c r="A4" s="91" t="s">
        <v>220</v>
      </c>
      <c r="B4" s="6" t="s">
        <v>221</v>
      </c>
      <c r="C4" s="64" t="s">
        <v>213</v>
      </c>
      <c r="D4" s="65" t="s">
        <v>215</v>
      </c>
      <c r="E4" s="65" t="s">
        <v>374</v>
      </c>
      <c r="F4" s="138" t="s">
        <v>375</v>
      </c>
      <c r="G4" s="53" t="s">
        <v>376</v>
      </c>
      <c r="H4" s="53" t="s">
        <v>377</v>
      </c>
    </row>
    <row r="5" spans="1:8" ht="16.5" customHeight="1">
      <c r="A5" s="173" t="s">
        <v>266</v>
      </c>
      <c r="B5" s="49" t="s">
        <v>225</v>
      </c>
      <c r="C5" s="129">
        <v>8576895</v>
      </c>
      <c r="D5" s="129">
        <v>8555725</v>
      </c>
      <c r="E5" s="129">
        <v>7847416</v>
      </c>
      <c r="F5" s="129">
        <f>SUM(F6:F7)</f>
        <v>7847416.36</v>
      </c>
      <c r="G5" s="129">
        <f>SUM(G6,G7)</f>
        <v>7656666</v>
      </c>
      <c r="H5" s="129">
        <v>7652335</v>
      </c>
    </row>
    <row r="6" spans="1:8" ht="16.5" customHeight="1">
      <c r="A6" s="174" t="s">
        <v>267</v>
      </c>
      <c r="B6" s="47" t="s">
        <v>228</v>
      </c>
      <c r="C6" s="131">
        <v>7728075</v>
      </c>
      <c r="D6" s="127">
        <v>7706904</v>
      </c>
      <c r="E6" s="127">
        <v>6998595</v>
      </c>
      <c r="F6" s="127">
        <v>6998595.48</v>
      </c>
      <c r="G6" s="127">
        <v>6807845</v>
      </c>
      <c r="H6" s="129">
        <v>6803514</v>
      </c>
    </row>
    <row r="7" spans="1:8" ht="16.5" customHeight="1">
      <c r="A7" s="174" t="s">
        <v>268</v>
      </c>
      <c r="B7" s="47" t="s">
        <v>230</v>
      </c>
      <c r="C7" s="131">
        <v>848820</v>
      </c>
      <c r="D7" s="127">
        <v>848821</v>
      </c>
      <c r="E7" s="127">
        <v>848821</v>
      </c>
      <c r="F7" s="127">
        <v>848820.88</v>
      </c>
      <c r="G7" s="127">
        <v>848821</v>
      </c>
      <c r="H7" s="129">
        <v>848821</v>
      </c>
    </row>
    <row r="8" spans="1:8" ht="16.5" customHeight="1">
      <c r="A8" s="172" t="s">
        <v>269</v>
      </c>
      <c r="B8" s="77" t="s">
        <v>234</v>
      </c>
      <c r="C8" s="131">
        <v>163277</v>
      </c>
      <c r="D8" s="127">
        <v>163067</v>
      </c>
      <c r="E8" s="127">
        <v>149147</v>
      </c>
      <c r="F8" s="127">
        <f>SUM(F9:F10)</f>
        <v>149147.03999999998</v>
      </c>
      <c r="G8" s="127">
        <f>SUM(G9:G10)</f>
        <v>148478</v>
      </c>
      <c r="H8" s="129">
        <v>148389</v>
      </c>
    </row>
    <row r="9" spans="1:8" ht="16.5" customHeight="1">
      <c r="A9" s="174" t="s">
        <v>267</v>
      </c>
      <c r="B9" s="47" t="s">
        <v>228</v>
      </c>
      <c r="C9" s="131">
        <v>145453</v>
      </c>
      <c r="D9" s="127">
        <v>145243</v>
      </c>
      <c r="E9" s="127">
        <v>131323</v>
      </c>
      <c r="F9" s="127">
        <v>131323.21</v>
      </c>
      <c r="G9" s="127">
        <v>130654</v>
      </c>
      <c r="H9" s="129">
        <v>130565</v>
      </c>
    </row>
    <row r="10" spans="1:8" ht="16.5" customHeight="1">
      <c r="A10" s="174" t="s">
        <v>268</v>
      </c>
      <c r="B10" s="47" t="s">
        <v>230</v>
      </c>
      <c r="C10" s="131">
        <v>17824</v>
      </c>
      <c r="D10" s="127">
        <v>17824</v>
      </c>
      <c r="E10" s="127">
        <v>17824</v>
      </c>
      <c r="F10" s="127">
        <v>17823.83</v>
      </c>
      <c r="G10" s="127">
        <v>17824</v>
      </c>
      <c r="H10" s="129">
        <v>17824</v>
      </c>
    </row>
    <row r="11" spans="1:8" ht="16.5" customHeight="1">
      <c r="A11" s="172" t="s">
        <v>360</v>
      </c>
      <c r="B11" s="48" t="s">
        <v>241</v>
      </c>
      <c r="C11" s="131">
        <v>39</v>
      </c>
      <c r="D11" s="181">
        <v>39</v>
      </c>
      <c r="E11" s="181">
        <v>121634</v>
      </c>
      <c r="F11" s="181">
        <v>121634</v>
      </c>
      <c r="G11" s="181">
        <v>121634</v>
      </c>
      <c r="H11" s="300">
        <v>121614</v>
      </c>
    </row>
    <row r="12" spans="1:8" ht="16.5" customHeight="1">
      <c r="A12" s="172" t="s">
        <v>270</v>
      </c>
      <c r="B12" s="47" t="s">
        <v>245</v>
      </c>
      <c r="C12" s="131">
        <v>246667</v>
      </c>
      <c r="D12" s="127">
        <v>247667</v>
      </c>
      <c r="E12" s="127">
        <v>172667</v>
      </c>
      <c r="F12" s="127">
        <f>F13</f>
        <v>172667</v>
      </c>
      <c r="G12" s="127">
        <v>168879</v>
      </c>
      <c r="H12" s="129">
        <v>165410</v>
      </c>
    </row>
    <row r="13" spans="1:8" ht="16.5" customHeight="1">
      <c r="A13" s="174" t="s">
        <v>271</v>
      </c>
      <c r="B13" s="47" t="s">
        <v>228</v>
      </c>
      <c r="C13" s="131">
        <v>246667</v>
      </c>
      <c r="D13" s="127">
        <v>247667</v>
      </c>
      <c r="E13" s="127">
        <v>172667</v>
      </c>
      <c r="F13" s="127">
        <v>172667</v>
      </c>
      <c r="G13" s="127">
        <v>168879</v>
      </c>
      <c r="H13" s="129">
        <v>165410</v>
      </c>
    </row>
    <row r="14" spans="1:8" ht="16.5" customHeight="1">
      <c r="A14" s="175" t="s">
        <v>272</v>
      </c>
      <c r="B14" s="47" t="s">
        <v>251</v>
      </c>
      <c r="C14" s="131">
        <v>618839</v>
      </c>
      <c r="D14" s="127">
        <v>634056</v>
      </c>
      <c r="E14" s="127">
        <v>688792</v>
      </c>
      <c r="F14" s="127">
        <v>698528</v>
      </c>
      <c r="G14" s="127">
        <v>703320</v>
      </c>
      <c r="H14" s="129">
        <v>707919</v>
      </c>
    </row>
    <row r="15" spans="1:8" ht="16.5" customHeight="1">
      <c r="A15" s="117"/>
      <c r="B15" s="79"/>
      <c r="C15" s="79"/>
      <c r="D15" s="79"/>
      <c r="E15" s="79"/>
      <c r="F15" s="79"/>
      <c r="G15" s="79"/>
      <c r="H15" s="79"/>
    </row>
    <row r="16" spans="1:8" ht="21" customHeight="1">
      <c r="A16" s="14"/>
      <c r="B16" s="14"/>
      <c r="C16" s="14"/>
      <c r="D16" s="14"/>
      <c r="E16" s="14"/>
      <c r="F16" s="14"/>
      <c r="G16" s="14"/>
      <c r="H16" s="14"/>
    </row>
    <row r="17" spans="2:8" ht="21" customHeight="1">
      <c r="B17" s="14"/>
      <c r="C17" s="14"/>
      <c r="D17" s="14"/>
      <c r="E17" s="14"/>
      <c r="F17" s="14"/>
      <c r="G17" s="14"/>
      <c r="H17" s="14"/>
    </row>
    <row r="18" spans="2:8" ht="21" customHeight="1">
      <c r="B18" s="14"/>
      <c r="C18" s="14"/>
      <c r="D18" s="14"/>
      <c r="E18" s="14"/>
      <c r="F18" s="14"/>
      <c r="G18" s="14"/>
      <c r="H18" s="14"/>
    </row>
    <row r="19" spans="2:8" ht="21" customHeight="1">
      <c r="B19" s="14"/>
      <c r="C19" s="14"/>
      <c r="D19" s="14"/>
      <c r="E19" s="14"/>
      <c r="F19" s="14"/>
      <c r="G19" s="14"/>
      <c r="H19" s="14"/>
    </row>
    <row r="20" spans="2:8" ht="21" customHeight="1">
      <c r="B20" s="14"/>
      <c r="C20" s="14"/>
      <c r="D20" s="14"/>
      <c r="E20" s="14"/>
      <c r="F20" s="14"/>
      <c r="G20" s="14"/>
      <c r="H20" s="14"/>
    </row>
    <row r="21" spans="2:8" ht="21" customHeight="1">
      <c r="B21" s="14"/>
      <c r="C21" s="14"/>
      <c r="D21" s="14"/>
      <c r="E21" s="14"/>
      <c r="F21" s="14"/>
      <c r="G21" s="14"/>
      <c r="H21" s="14"/>
    </row>
    <row r="22" spans="2:8" ht="21" customHeight="1">
      <c r="B22" s="14"/>
      <c r="C22" s="14"/>
      <c r="D22" s="14"/>
      <c r="E22" s="14"/>
      <c r="F22" s="14"/>
      <c r="G22" s="14"/>
      <c r="H22" s="14"/>
    </row>
    <row r="23" spans="2:8" ht="21" customHeight="1">
      <c r="B23" s="14"/>
      <c r="C23" s="14"/>
      <c r="D23" s="14"/>
      <c r="E23" s="14"/>
      <c r="F23" s="14"/>
      <c r="G23" s="14"/>
      <c r="H23" s="14"/>
    </row>
    <row r="24" spans="2:8" ht="21" customHeight="1">
      <c r="B24" s="14"/>
      <c r="C24" s="14"/>
      <c r="D24" s="14"/>
      <c r="E24" s="14"/>
      <c r="F24" s="14"/>
      <c r="G24" s="14"/>
      <c r="H24" s="14"/>
    </row>
    <row r="25" spans="2:8" ht="21" customHeight="1">
      <c r="B25" s="14"/>
      <c r="C25" s="14"/>
      <c r="D25" s="14"/>
      <c r="E25" s="14"/>
      <c r="F25" s="14"/>
      <c r="G25" s="14"/>
      <c r="H25" s="14"/>
    </row>
    <row r="26" spans="2:8" ht="21" customHeight="1">
      <c r="B26" s="14"/>
      <c r="C26" s="14"/>
      <c r="D26" s="14"/>
      <c r="E26" s="14"/>
      <c r="F26" s="14"/>
      <c r="G26" s="14"/>
      <c r="H26" s="14"/>
    </row>
    <row r="27" ht="21" customHeight="1"/>
    <row r="28" ht="21" customHeight="1"/>
    <row r="29" ht="21" customHeight="1"/>
    <row r="30" ht="21" customHeight="1"/>
  </sheetData>
  <mergeCells count="2">
    <mergeCell ref="A1:H1"/>
    <mergeCell ref="A2:H2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P32"/>
  <sheetViews>
    <sheetView workbookViewId="0" topLeftCell="A1">
      <selection activeCell="A1" sqref="A1:I1"/>
    </sheetView>
  </sheetViews>
  <sheetFormatPr defaultColWidth="9.140625" defaultRowHeight="12"/>
  <cols>
    <col min="1" max="1" width="33.421875" style="0" bestFit="1" customWidth="1"/>
    <col min="2" max="4" width="12.00390625" style="0" hidden="1" customWidth="1"/>
    <col min="5" max="5" width="12.28125" style="0" customWidth="1"/>
    <col min="6" max="10" width="12.140625" style="0" customWidth="1"/>
  </cols>
  <sheetData>
    <row r="1" spans="1:10" s="4" customFormat="1" ht="21.75" customHeight="1">
      <c r="A1" s="422" t="s">
        <v>306</v>
      </c>
      <c r="B1" s="422"/>
      <c r="C1" s="422"/>
      <c r="D1" s="422"/>
      <c r="E1" s="422"/>
      <c r="F1" s="422"/>
      <c r="G1" s="422"/>
      <c r="H1" s="422"/>
      <c r="I1" s="422"/>
      <c r="J1" s="2"/>
    </row>
    <row r="2" spans="1:10" s="39" customFormat="1" ht="15" customHeight="1">
      <c r="A2" s="447" t="s">
        <v>217</v>
      </c>
      <c r="B2" s="447"/>
      <c r="C2" s="447"/>
      <c r="D2" s="447"/>
      <c r="E2" s="447"/>
      <c r="F2" s="447"/>
      <c r="G2" s="447"/>
      <c r="H2" s="447"/>
      <c r="I2" s="447"/>
      <c r="J2" s="246"/>
    </row>
    <row r="3" spans="1:10" ht="13.5" customHeight="1" thickBot="1">
      <c r="A3" s="100" t="s">
        <v>219</v>
      </c>
      <c r="B3" s="42"/>
      <c r="C3" s="50"/>
      <c r="D3" s="50"/>
      <c r="E3" s="98"/>
      <c r="F3" s="52"/>
      <c r="G3" s="52"/>
      <c r="H3" s="52"/>
      <c r="I3" s="52" t="s">
        <v>212</v>
      </c>
      <c r="J3" s="255"/>
    </row>
    <row r="4" spans="1:10" ht="16.5" customHeight="1" thickTop="1">
      <c r="A4" s="92" t="s">
        <v>222</v>
      </c>
      <c r="B4" s="101" t="s">
        <v>223</v>
      </c>
      <c r="C4" s="62" t="s">
        <v>224</v>
      </c>
      <c r="D4" s="63" t="s">
        <v>214</v>
      </c>
      <c r="E4" s="63" t="s">
        <v>403</v>
      </c>
      <c r="F4" s="63" t="s">
        <v>374</v>
      </c>
      <c r="G4" s="95" t="s">
        <v>375</v>
      </c>
      <c r="H4" s="95" t="s">
        <v>376</v>
      </c>
      <c r="I4" s="95" t="s">
        <v>377</v>
      </c>
      <c r="J4" s="86"/>
    </row>
    <row r="5" spans="1:10" s="293" customFormat="1" ht="15.75" customHeight="1">
      <c r="A5" s="58" t="s">
        <v>226</v>
      </c>
      <c r="B5" s="72">
        <v>661624</v>
      </c>
      <c r="C5" s="72">
        <v>613220</v>
      </c>
      <c r="D5" s="72">
        <v>577053</v>
      </c>
      <c r="E5" s="68">
        <v>524226</v>
      </c>
      <c r="F5" s="68">
        <v>612430</v>
      </c>
      <c r="G5" s="68">
        <v>1036247</v>
      </c>
      <c r="H5" s="68">
        <v>927931</v>
      </c>
      <c r="I5" s="68">
        <v>844532</v>
      </c>
      <c r="J5" s="68"/>
    </row>
    <row r="6" spans="1:10" ht="15.75" customHeight="1">
      <c r="A6" s="57" t="s">
        <v>227</v>
      </c>
      <c r="B6" s="73">
        <v>249629</v>
      </c>
      <c r="C6" s="73">
        <v>256750</v>
      </c>
      <c r="D6" s="73">
        <v>319528</v>
      </c>
      <c r="E6" s="73">
        <v>319528</v>
      </c>
      <c r="F6" s="73">
        <v>458674</v>
      </c>
      <c r="G6" s="73">
        <v>344476</v>
      </c>
      <c r="H6" s="73">
        <v>346043</v>
      </c>
      <c r="I6" s="68">
        <v>332868</v>
      </c>
      <c r="J6" s="68"/>
    </row>
    <row r="7" spans="1:10" ht="15.75" customHeight="1">
      <c r="A7" s="57" t="s">
        <v>229</v>
      </c>
      <c r="B7" s="73">
        <v>411995</v>
      </c>
      <c r="C7" s="73">
        <v>356470</v>
      </c>
      <c r="D7" s="73">
        <v>257525</v>
      </c>
      <c r="E7" s="73">
        <v>204698</v>
      </c>
      <c r="F7" s="73">
        <v>153756</v>
      </c>
      <c r="G7" s="73">
        <v>103281</v>
      </c>
      <c r="H7" s="73">
        <v>61028</v>
      </c>
      <c r="I7" s="68">
        <v>33593</v>
      </c>
      <c r="J7" s="68"/>
    </row>
    <row r="8" spans="1:10" ht="15.75" customHeight="1">
      <c r="A8" s="57" t="s">
        <v>347</v>
      </c>
      <c r="B8" s="73"/>
      <c r="C8" s="73"/>
      <c r="D8" s="73">
        <v>0</v>
      </c>
      <c r="E8" s="73">
        <v>0</v>
      </c>
      <c r="F8" s="73">
        <v>0</v>
      </c>
      <c r="G8" s="73">
        <v>587727</v>
      </c>
      <c r="H8" s="73">
        <v>520860</v>
      </c>
      <c r="I8" s="68">
        <v>478071</v>
      </c>
      <c r="J8" s="68"/>
    </row>
    <row r="9" spans="1:10" ht="15.75" customHeight="1">
      <c r="A9" s="57" t="s">
        <v>348</v>
      </c>
      <c r="B9" s="73"/>
      <c r="C9" s="73"/>
      <c r="D9" s="73">
        <v>0</v>
      </c>
      <c r="E9" s="73">
        <v>0</v>
      </c>
      <c r="F9" s="73">
        <v>0</v>
      </c>
      <c r="G9" s="73">
        <v>763</v>
      </c>
      <c r="H9" s="73">
        <v>0</v>
      </c>
      <c r="I9" s="68">
        <v>0</v>
      </c>
      <c r="J9" s="68"/>
    </row>
    <row r="10" spans="1:10" ht="15.75" customHeight="1">
      <c r="A10" s="57"/>
      <c r="B10" s="73"/>
      <c r="C10" s="73"/>
      <c r="D10" s="73"/>
      <c r="E10" s="68"/>
      <c r="F10" s="68"/>
      <c r="G10" s="73"/>
      <c r="H10" s="68"/>
      <c r="I10" s="68"/>
      <c r="J10" s="68"/>
    </row>
    <row r="11" spans="1:10" s="1" customFormat="1" ht="15.75" customHeight="1">
      <c r="A11" s="51" t="s">
        <v>231</v>
      </c>
      <c r="B11" s="68">
        <v>20284153</v>
      </c>
      <c r="C11" s="68">
        <v>22032854</v>
      </c>
      <c r="D11" s="68">
        <v>25235648</v>
      </c>
      <c r="E11" s="68">
        <v>28725113</v>
      </c>
      <c r="F11" s="68">
        <v>26944134</v>
      </c>
      <c r="G11" s="68">
        <v>27934470</v>
      </c>
      <c r="H11" s="68">
        <f>SUM(H12:H31)</f>
        <v>30379348</v>
      </c>
      <c r="I11" s="68">
        <v>31168177</v>
      </c>
      <c r="J11" s="68"/>
    </row>
    <row r="12" spans="1:10" ht="15.75" customHeight="1">
      <c r="A12" s="57" t="s">
        <v>232</v>
      </c>
      <c r="B12" s="73">
        <v>1087</v>
      </c>
      <c r="C12" s="73">
        <v>1110</v>
      </c>
      <c r="D12" s="73">
        <v>1154</v>
      </c>
      <c r="E12" s="73">
        <v>1175</v>
      </c>
      <c r="F12" s="73">
        <v>1197</v>
      </c>
      <c r="G12" s="73">
        <v>1221</v>
      </c>
      <c r="H12" s="73">
        <v>1246</v>
      </c>
      <c r="I12" s="68">
        <v>1272</v>
      </c>
      <c r="J12" s="68"/>
    </row>
    <row r="13" spans="1:10" ht="15.75" customHeight="1">
      <c r="A13" s="57" t="s">
        <v>233</v>
      </c>
      <c r="B13" s="73">
        <v>23650</v>
      </c>
      <c r="C13" s="73">
        <v>24450</v>
      </c>
      <c r="D13" s="73">
        <v>26450</v>
      </c>
      <c r="E13" s="73">
        <v>26750</v>
      </c>
      <c r="F13" s="73">
        <v>26750</v>
      </c>
      <c r="G13" s="73">
        <v>26750</v>
      </c>
      <c r="H13" s="73">
        <v>26750</v>
      </c>
      <c r="I13" s="68">
        <v>26750</v>
      </c>
      <c r="J13" s="68"/>
    </row>
    <row r="14" spans="1:10" ht="15.75" customHeight="1">
      <c r="A14" s="57" t="s">
        <v>235</v>
      </c>
      <c r="B14" s="73">
        <v>296897</v>
      </c>
      <c r="C14" s="73">
        <v>513539</v>
      </c>
      <c r="D14" s="73">
        <v>1274487</v>
      </c>
      <c r="E14" s="73">
        <v>1752000</v>
      </c>
      <c r="F14" s="73">
        <v>2319000</v>
      </c>
      <c r="G14" s="73">
        <v>2254853</v>
      </c>
      <c r="H14" s="73">
        <v>1960977</v>
      </c>
      <c r="I14" s="68">
        <v>1124907</v>
      </c>
      <c r="J14" s="68"/>
    </row>
    <row r="15" spans="1:10" ht="15.75" customHeight="1">
      <c r="A15" s="57" t="s">
        <v>236</v>
      </c>
      <c r="B15" s="73">
        <v>10000</v>
      </c>
      <c r="C15" s="73">
        <v>10000</v>
      </c>
      <c r="D15" s="73">
        <v>10000</v>
      </c>
      <c r="E15" s="73">
        <v>10000</v>
      </c>
      <c r="F15" s="73">
        <v>10000</v>
      </c>
      <c r="G15" s="73">
        <v>10000</v>
      </c>
      <c r="H15" s="73">
        <v>10000</v>
      </c>
      <c r="I15" s="68">
        <v>10000</v>
      </c>
      <c r="J15" s="68"/>
    </row>
    <row r="16" spans="1:10" ht="15.75" customHeight="1">
      <c r="A16" s="57" t="s">
        <v>237</v>
      </c>
      <c r="B16" s="73">
        <v>3500000</v>
      </c>
      <c r="C16" s="73">
        <v>3500000</v>
      </c>
      <c r="D16" s="73">
        <v>3500000</v>
      </c>
      <c r="E16" s="73">
        <v>5000000</v>
      </c>
      <c r="F16" s="73">
        <v>5000000</v>
      </c>
      <c r="G16" s="73">
        <v>5500000</v>
      </c>
      <c r="H16" s="73">
        <v>5500000</v>
      </c>
      <c r="I16" s="68">
        <v>5500000</v>
      </c>
      <c r="J16" s="68"/>
    </row>
    <row r="17" spans="1:16" ht="15.75" customHeight="1">
      <c r="A17" s="178" t="s">
        <v>58</v>
      </c>
      <c r="B17" s="73">
        <v>360185</v>
      </c>
      <c r="C17" s="73">
        <v>318181</v>
      </c>
      <c r="D17" s="73">
        <v>291382</v>
      </c>
      <c r="E17" s="73">
        <v>215311</v>
      </c>
      <c r="F17" s="73">
        <v>217698</v>
      </c>
      <c r="G17" s="73">
        <v>239134</v>
      </c>
      <c r="H17" s="73">
        <v>316387</v>
      </c>
      <c r="I17" s="68">
        <v>398068</v>
      </c>
      <c r="J17" s="68"/>
      <c r="K17" s="14"/>
      <c r="L17" s="14"/>
      <c r="M17" s="14"/>
      <c r="N17" s="14"/>
      <c r="O17" s="14"/>
      <c r="P17" s="14"/>
    </row>
    <row r="18" spans="1:16" ht="15.75" customHeight="1">
      <c r="A18" s="57" t="s">
        <v>238</v>
      </c>
      <c r="B18" s="73">
        <v>3000</v>
      </c>
      <c r="C18" s="73">
        <v>3000</v>
      </c>
      <c r="D18" s="73">
        <v>3000</v>
      </c>
      <c r="E18" s="73">
        <v>3000</v>
      </c>
      <c r="F18" s="73">
        <v>3000</v>
      </c>
      <c r="G18" s="73">
        <v>0</v>
      </c>
      <c r="H18" s="73">
        <v>0</v>
      </c>
      <c r="I18" s="68">
        <v>0</v>
      </c>
      <c r="J18" s="68"/>
      <c r="K18" s="14"/>
      <c r="L18" s="14"/>
      <c r="M18" s="14"/>
      <c r="N18" s="14"/>
      <c r="O18" s="14"/>
      <c r="P18" s="14"/>
    </row>
    <row r="19" spans="1:16" ht="15.75" customHeight="1">
      <c r="A19" s="178" t="s">
        <v>239</v>
      </c>
      <c r="B19" s="73">
        <v>181970</v>
      </c>
      <c r="C19" s="73">
        <v>183669</v>
      </c>
      <c r="D19" s="73">
        <v>191919</v>
      </c>
      <c r="E19" s="73">
        <v>193919</v>
      </c>
      <c r="F19" s="73">
        <v>193919</v>
      </c>
      <c r="G19" s="73">
        <v>194919</v>
      </c>
      <c r="H19" s="73">
        <v>201219</v>
      </c>
      <c r="I19" s="68">
        <v>201219</v>
      </c>
      <c r="J19" s="68"/>
      <c r="K19" s="14"/>
      <c r="L19" s="14"/>
      <c r="M19" s="14"/>
      <c r="N19" s="14"/>
      <c r="O19" s="14"/>
      <c r="P19" s="14"/>
    </row>
    <row r="20" spans="1:16" ht="15.75" customHeight="1">
      <c r="A20" s="178" t="s">
        <v>240</v>
      </c>
      <c r="B20" s="73">
        <v>5370</v>
      </c>
      <c r="C20" s="73">
        <v>5370</v>
      </c>
      <c r="D20" s="73">
        <v>5370</v>
      </c>
      <c r="E20" s="73">
        <v>5370</v>
      </c>
      <c r="F20" s="73">
        <v>5370</v>
      </c>
      <c r="G20" s="73">
        <v>5369</v>
      </c>
      <c r="H20" s="73">
        <v>5369</v>
      </c>
      <c r="I20" s="68">
        <v>5369</v>
      </c>
      <c r="J20" s="68"/>
      <c r="K20" s="14"/>
      <c r="L20" s="14"/>
      <c r="M20" s="14"/>
      <c r="N20" s="14"/>
      <c r="O20" s="14"/>
      <c r="P20" s="14"/>
    </row>
    <row r="21" spans="1:16" ht="15.75" customHeight="1">
      <c r="A21" s="57" t="s">
        <v>242</v>
      </c>
      <c r="B21" s="73">
        <v>67890</v>
      </c>
      <c r="C21" s="73">
        <v>68940</v>
      </c>
      <c r="D21" s="73">
        <v>69940</v>
      </c>
      <c r="E21" s="73">
        <v>69940</v>
      </c>
      <c r="F21" s="73">
        <v>69940</v>
      </c>
      <c r="G21" s="73">
        <v>72940</v>
      </c>
      <c r="H21" s="73">
        <v>72940</v>
      </c>
      <c r="I21" s="68">
        <v>62720</v>
      </c>
      <c r="J21" s="68"/>
      <c r="K21" s="14"/>
      <c r="L21" s="14"/>
      <c r="M21" s="14"/>
      <c r="N21" s="14"/>
      <c r="O21" s="14"/>
      <c r="P21" s="14"/>
    </row>
    <row r="22" spans="1:16" ht="15.75" customHeight="1">
      <c r="A22" s="57" t="s">
        <v>243</v>
      </c>
      <c r="B22" s="73">
        <v>1270162</v>
      </c>
      <c r="C22" s="73">
        <v>1777346</v>
      </c>
      <c r="D22" s="73">
        <v>2450597</v>
      </c>
      <c r="E22" s="73">
        <v>3497267</v>
      </c>
      <c r="F22" s="73">
        <v>3904824</v>
      </c>
      <c r="G22" s="73">
        <v>4437047</v>
      </c>
      <c r="H22" s="73">
        <v>6479093</v>
      </c>
      <c r="I22" s="68">
        <v>8231489</v>
      </c>
      <c r="J22" s="68"/>
      <c r="K22" s="14"/>
      <c r="L22" s="14"/>
      <c r="M22" s="14"/>
      <c r="N22" s="14"/>
      <c r="O22" s="14"/>
      <c r="P22" s="14"/>
    </row>
    <row r="23" spans="1:16" ht="15.75" customHeight="1">
      <c r="A23" s="57" t="s">
        <v>244</v>
      </c>
      <c r="B23" s="73">
        <v>50175</v>
      </c>
      <c r="C23" s="73">
        <v>50526</v>
      </c>
      <c r="D23" s="73">
        <v>50948</v>
      </c>
      <c r="E23" s="73">
        <v>192565</v>
      </c>
      <c r="F23" s="73">
        <v>193196</v>
      </c>
      <c r="G23" s="73">
        <v>173260</v>
      </c>
      <c r="H23" s="73">
        <v>173517</v>
      </c>
      <c r="I23" s="68">
        <v>163569</v>
      </c>
      <c r="J23" s="68"/>
      <c r="K23" s="14"/>
      <c r="L23" s="14"/>
      <c r="M23" s="14"/>
      <c r="N23" s="14"/>
      <c r="O23" s="14"/>
      <c r="P23" s="14"/>
    </row>
    <row r="24" spans="1:16" ht="15.75" customHeight="1">
      <c r="A24" s="57" t="s">
        <v>246</v>
      </c>
      <c r="B24" s="73">
        <v>5419644</v>
      </c>
      <c r="C24" s="73">
        <v>5446803</v>
      </c>
      <c r="D24" s="73">
        <v>3905594</v>
      </c>
      <c r="E24" s="73">
        <v>3789354</v>
      </c>
      <c r="F24" s="73">
        <v>3944282</v>
      </c>
      <c r="G24" s="73">
        <v>3966792</v>
      </c>
      <c r="H24" s="73">
        <v>4585949</v>
      </c>
      <c r="I24" s="68">
        <v>4802107</v>
      </c>
      <c r="J24" s="68"/>
      <c r="K24" s="14"/>
      <c r="L24" s="14"/>
      <c r="M24" s="14"/>
      <c r="N24" s="14"/>
      <c r="O24" s="14"/>
      <c r="P24" s="14"/>
    </row>
    <row r="25" spans="1:16" ht="15.75" customHeight="1">
      <c r="A25" s="57" t="s">
        <v>247</v>
      </c>
      <c r="B25" s="73">
        <v>6416125</v>
      </c>
      <c r="C25" s="73">
        <v>7445712</v>
      </c>
      <c r="D25" s="73">
        <v>8990722</v>
      </c>
      <c r="E25" s="73">
        <v>9412109</v>
      </c>
      <c r="F25" s="73">
        <v>8429536</v>
      </c>
      <c r="G25" s="73">
        <v>8432000</v>
      </c>
      <c r="H25" s="73">
        <v>8433659</v>
      </c>
      <c r="I25" s="68">
        <v>8037242</v>
      </c>
      <c r="J25" s="68"/>
      <c r="K25" s="14"/>
      <c r="L25" s="14"/>
      <c r="M25" s="14"/>
      <c r="N25" s="14"/>
      <c r="O25" s="14"/>
      <c r="P25" s="14"/>
    </row>
    <row r="26" spans="1:16" ht="15.75" customHeight="1">
      <c r="A26" s="57" t="s">
        <v>248</v>
      </c>
      <c r="B26" s="73">
        <v>1159300</v>
      </c>
      <c r="C26" s="73">
        <v>1160310</v>
      </c>
      <c r="D26" s="73">
        <v>1161310</v>
      </c>
      <c r="E26" s="73">
        <v>1163310</v>
      </c>
      <c r="F26" s="73">
        <v>1163320</v>
      </c>
      <c r="G26" s="73">
        <v>1163320</v>
      </c>
      <c r="H26" s="73">
        <v>1163320</v>
      </c>
      <c r="I26" s="68">
        <v>1163320</v>
      </c>
      <c r="J26" s="68"/>
      <c r="K26" s="14"/>
      <c r="L26" s="14"/>
      <c r="M26" s="14"/>
      <c r="N26" s="14"/>
      <c r="O26" s="14"/>
      <c r="P26" s="14"/>
    </row>
    <row r="27" spans="1:16" ht="15.75" customHeight="1">
      <c r="A27" s="57" t="s">
        <v>249</v>
      </c>
      <c r="B27" s="73">
        <v>1000000</v>
      </c>
      <c r="C27" s="73">
        <v>1000000</v>
      </c>
      <c r="D27" s="73">
        <v>1000000</v>
      </c>
      <c r="E27" s="73">
        <v>1000000</v>
      </c>
      <c r="F27" s="73">
        <v>1000000</v>
      </c>
      <c r="G27" s="73">
        <v>1000000</v>
      </c>
      <c r="H27" s="73">
        <v>1000000</v>
      </c>
      <c r="I27" s="68">
        <v>1000000</v>
      </c>
      <c r="J27" s="68"/>
      <c r="K27" s="14"/>
      <c r="L27" s="14"/>
      <c r="M27" s="14"/>
      <c r="N27" s="14"/>
      <c r="O27" s="14"/>
      <c r="P27" s="14"/>
    </row>
    <row r="28" spans="1:16" ht="15.75" customHeight="1">
      <c r="A28" s="57" t="s">
        <v>250</v>
      </c>
      <c r="B28" s="73">
        <v>518698</v>
      </c>
      <c r="C28" s="73">
        <v>523898</v>
      </c>
      <c r="D28" s="73">
        <v>495381</v>
      </c>
      <c r="E28" s="73">
        <v>477920</v>
      </c>
      <c r="F28" s="73">
        <v>462102</v>
      </c>
      <c r="G28" s="73">
        <v>443480</v>
      </c>
      <c r="H28" s="73">
        <v>426972</v>
      </c>
      <c r="I28" s="68">
        <v>411272</v>
      </c>
      <c r="J28" s="68"/>
      <c r="K28" s="14"/>
      <c r="L28" s="14"/>
      <c r="M28" s="14"/>
      <c r="N28" s="14"/>
      <c r="O28" s="14"/>
      <c r="P28" s="14"/>
    </row>
    <row r="29" spans="1:16" ht="15.75" customHeight="1">
      <c r="A29" s="94" t="s">
        <v>59</v>
      </c>
      <c r="B29" s="73">
        <v>0</v>
      </c>
      <c r="C29" s="73">
        <v>0</v>
      </c>
      <c r="D29" s="88">
        <v>0</v>
      </c>
      <c r="E29" s="73">
        <v>107729</v>
      </c>
      <c r="F29" s="73">
        <v>0</v>
      </c>
      <c r="G29" s="73">
        <v>0</v>
      </c>
      <c r="H29" s="73">
        <v>0</v>
      </c>
      <c r="I29" s="73">
        <v>0</v>
      </c>
      <c r="J29" s="73"/>
      <c r="K29" s="14"/>
      <c r="L29" s="14"/>
      <c r="M29" s="14"/>
      <c r="N29" s="14"/>
      <c r="O29" s="14"/>
      <c r="P29" s="14"/>
    </row>
    <row r="30" spans="1:16" ht="15.75" customHeight="1">
      <c r="A30" s="94" t="s">
        <v>60</v>
      </c>
      <c r="B30" s="73">
        <v>0</v>
      </c>
      <c r="C30" s="73">
        <v>0</v>
      </c>
      <c r="D30" s="73">
        <v>1807394</v>
      </c>
      <c r="E30" s="73">
        <v>1807394</v>
      </c>
      <c r="F30" s="73">
        <v>0</v>
      </c>
      <c r="G30" s="73">
        <v>0</v>
      </c>
      <c r="H30" s="73">
        <v>0</v>
      </c>
      <c r="I30" s="73">
        <v>0</v>
      </c>
      <c r="J30" s="73"/>
      <c r="K30" s="14"/>
      <c r="L30" s="14"/>
      <c r="M30" s="14"/>
      <c r="N30" s="14"/>
      <c r="O30" s="14"/>
      <c r="P30" s="14"/>
    </row>
    <row r="31" spans="1:16" ht="15.75" customHeight="1">
      <c r="A31" s="93" t="s">
        <v>325</v>
      </c>
      <c r="B31" s="73">
        <v>0</v>
      </c>
      <c r="C31" s="73">
        <v>0</v>
      </c>
      <c r="D31" s="73">
        <v>0</v>
      </c>
      <c r="E31" s="73">
        <v>0</v>
      </c>
      <c r="F31" s="73">
        <v>12128</v>
      </c>
      <c r="G31" s="73">
        <v>13385</v>
      </c>
      <c r="H31" s="73">
        <v>21950</v>
      </c>
      <c r="I31" s="68">
        <v>28873</v>
      </c>
      <c r="J31" s="68"/>
      <c r="K31" s="14"/>
      <c r="L31" s="14"/>
      <c r="M31" s="14"/>
      <c r="N31" s="14"/>
      <c r="O31" s="14"/>
      <c r="P31" s="14"/>
    </row>
    <row r="32" spans="1:10" ht="12">
      <c r="A32" s="79"/>
      <c r="B32" s="79"/>
      <c r="C32" s="79"/>
      <c r="D32" s="79"/>
      <c r="E32" s="79"/>
      <c r="F32" s="79"/>
      <c r="G32" s="79"/>
      <c r="H32" s="79"/>
      <c r="I32" s="79"/>
      <c r="J32" s="14"/>
    </row>
  </sheetData>
  <mergeCells count="2">
    <mergeCell ref="A1:I1"/>
    <mergeCell ref="A2:I2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V13"/>
  <sheetViews>
    <sheetView workbookViewId="0" topLeftCell="A1">
      <pane xSplit="1" ySplit="4" topLeftCell="B5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"/>
    </sheetView>
  </sheetViews>
  <sheetFormatPr defaultColWidth="9.140625" defaultRowHeight="12"/>
  <cols>
    <col min="1" max="1" width="26.140625" style="0" customWidth="1"/>
    <col min="2" max="2" width="1.421875" style="0" hidden="1" customWidth="1"/>
    <col min="3" max="3" width="14.7109375" style="0" hidden="1" customWidth="1"/>
    <col min="4" max="4" width="15.7109375" style="0" hidden="1" customWidth="1"/>
    <col min="5" max="5" width="10.00390625" style="0" hidden="1" customWidth="1"/>
    <col min="6" max="6" width="11.7109375" style="0" hidden="1" customWidth="1"/>
    <col min="7" max="10" width="12.7109375" style="0" hidden="1" customWidth="1"/>
    <col min="11" max="11" width="10.28125" style="0" bestFit="1" customWidth="1"/>
    <col min="12" max="12" width="11.7109375" style="0" customWidth="1"/>
    <col min="13" max="13" width="12.7109375" style="0" customWidth="1"/>
    <col min="14" max="14" width="10.28125" style="0" customWidth="1"/>
    <col min="15" max="15" width="11.7109375" style="0" customWidth="1"/>
    <col min="16" max="19" width="12.7109375" style="0" customWidth="1"/>
    <col min="20" max="20" width="12.57421875" style="0" bestFit="1" customWidth="1"/>
    <col min="21" max="21" width="11.7109375" style="0" customWidth="1"/>
    <col min="22" max="22" width="12.7109375" style="0" customWidth="1"/>
  </cols>
  <sheetData>
    <row r="1" spans="1:22" s="4" customFormat="1" ht="21.75" customHeight="1">
      <c r="A1" s="80" t="s">
        <v>329</v>
      </c>
      <c r="B1" s="80"/>
      <c r="C1" s="80"/>
      <c r="D1" s="80"/>
      <c r="E1" s="80"/>
      <c r="F1" s="80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 customHeight="1" thickBot="1">
      <c r="A2" s="21" t="s">
        <v>409</v>
      </c>
      <c r="G2" s="31"/>
      <c r="H2" s="34"/>
      <c r="I2" s="34"/>
      <c r="J2" s="34"/>
      <c r="K2" s="82"/>
      <c r="L2" s="66" t="s">
        <v>41</v>
      </c>
      <c r="M2" s="31"/>
      <c r="N2" s="34"/>
      <c r="O2" s="34"/>
      <c r="P2" s="34"/>
      <c r="Q2" s="34"/>
      <c r="R2" s="34"/>
      <c r="S2" s="34"/>
      <c r="T2" s="82"/>
      <c r="U2" s="66"/>
      <c r="V2" s="41" t="s">
        <v>346</v>
      </c>
    </row>
    <row r="3" spans="1:22" ht="21.75" customHeight="1" thickTop="1">
      <c r="A3" s="451" t="s">
        <v>283</v>
      </c>
      <c r="B3" s="448" t="s">
        <v>53</v>
      </c>
      <c r="C3" s="430"/>
      <c r="D3" s="453"/>
      <c r="E3" s="454" t="s">
        <v>330</v>
      </c>
      <c r="F3" s="455"/>
      <c r="G3" s="456"/>
      <c r="H3" s="448" t="s">
        <v>363</v>
      </c>
      <c r="I3" s="449"/>
      <c r="J3" s="450"/>
      <c r="K3" s="448" t="s">
        <v>410</v>
      </c>
      <c r="L3" s="449"/>
      <c r="M3" s="450"/>
      <c r="N3" s="448" t="s">
        <v>411</v>
      </c>
      <c r="O3" s="449"/>
      <c r="P3" s="450"/>
      <c r="Q3" s="448" t="s">
        <v>412</v>
      </c>
      <c r="R3" s="449"/>
      <c r="S3" s="450"/>
      <c r="T3" s="448" t="s">
        <v>413</v>
      </c>
      <c r="U3" s="449"/>
      <c r="V3" s="449"/>
    </row>
    <row r="4" spans="1:22" ht="21.75" customHeight="1">
      <c r="A4" s="452"/>
      <c r="B4" s="53" t="s">
        <v>32</v>
      </c>
      <c r="C4" s="53" t="s">
        <v>33</v>
      </c>
      <c r="D4" s="53" t="s">
        <v>34</v>
      </c>
      <c r="E4" s="53" t="s">
        <v>32</v>
      </c>
      <c r="F4" s="53" t="s">
        <v>33</v>
      </c>
      <c r="G4" s="53" t="s">
        <v>34</v>
      </c>
      <c r="H4" s="53" t="s">
        <v>32</v>
      </c>
      <c r="I4" s="53" t="s">
        <v>33</v>
      </c>
      <c r="J4" s="53" t="s">
        <v>34</v>
      </c>
      <c r="K4" s="53" t="s">
        <v>32</v>
      </c>
      <c r="L4" s="53" t="s">
        <v>33</v>
      </c>
      <c r="M4" s="95" t="s">
        <v>34</v>
      </c>
      <c r="N4" s="53" t="s">
        <v>32</v>
      </c>
      <c r="O4" s="53" t="s">
        <v>33</v>
      </c>
      <c r="P4" s="95" t="s">
        <v>34</v>
      </c>
      <c r="Q4" s="53" t="s">
        <v>32</v>
      </c>
      <c r="R4" s="53" t="s">
        <v>33</v>
      </c>
      <c r="S4" s="95" t="s">
        <v>34</v>
      </c>
      <c r="T4" s="53" t="s">
        <v>32</v>
      </c>
      <c r="U4" s="53" t="s">
        <v>33</v>
      </c>
      <c r="V4" s="95" t="s">
        <v>34</v>
      </c>
    </row>
    <row r="5" spans="1:22" ht="21.75" customHeight="1">
      <c r="A5" s="208" t="s">
        <v>252</v>
      </c>
      <c r="B5" s="177">
        <v>124153</v>
      </c>
      <c r="C5" s="176">
        <v>15178378</v>
      </c>
      <c r="D5" s="17">
        <v>651913812</v>
      </c>
      <c r="E5" s="176">
        <v>124103</v>
      </c>
      <c r="F5" s="176">
        <v>15449245</v>
      </c>
      <c r="G5" s="17">
        <v>682327566</v>
      </c>
      <c r="H5" s="176">
        <f aca="true" t="shared" si="0" ref="H5:P5">SUM(H6:H12)</f>
        <v>124859</v>
      </c>
      <c r="I5" s="176">
        <f t="shared" si="0"/>
        <v>15937827</v>
      </c>
      <c r="J5" s="176">
        <f t="shared" si="0"/>
        <v>660534003</v>
      </c>
      <c r="K5" s="198">
        <f t="shared" si="0"/>
        <v>124977</v>
      </c>
      <c r="L5" s="198">
        <f t="shared" si="0"/>
        <v>16128576</v>
      </c>
      <c r="M5" s="198">
        <f t="shared" si="0"/>
        <v>684162302</v>
      </c>
      <c r="N5" s="198">
        <f t="shared" si="0"/>
        <v>125296</v>
      </c>
      <c r="O5" s="198">
        <f t="shared" si="0"/>
        <v>16299913</v>
      </c>
      <c r="P5" s="198">
        <f t="shared" si="0"/>
        <v>626557772</v>
      </c>
      <c r="Q5" s="198">
        <f>SUM(Q6:Q12)</f>
        <v>125573</v>
      </c>
      <c r="R5" s="198">
        <f>SUM(R6:R12)</f>
        <v>16531578</v>
      </c>
      <c r="S5" s="198">
        <f>SUM(S6:S12)</f>
        <v>653194844</v>
      </c>
      <c r="T5" s="338">
        <v>125850</v>
      </c>
      <c r="U5" s="338">
        <v>16766540</v>
      </c>
      <c r="V5" s="338">
        <v>675844089</v>
      </c>
    </row>
    <row r="6" spans="1:22" ht="21.75" customHeight="1">
      <c r="A6" s="106" t="s">
        <v>284</v>
      </c>
      <c r="B6" s="44">
        <v>93071</v>
      </c>
      <c r="C6" s="45">
        <v>7343589</v>
      </c>
      <c r="D6" s="18">
        <v>192883510</v>
      </c>
      <c r="E6" s="45">
        <v>92715</v>
      </c>
      <c r="F6" s="45">
        <v>7400101</v>
      </c>
      <c r="G6" s="18">
        <v>201101396</v>
      </c>
      <c r="H6" s="103">
        <v>92587</v>
      </c>
      <c r="I6" s="103">
        <v>7558810</v>
      </c>
      <c r="J6" s="33">
        <v>188032020</v>
      </c>
      <c r="K6" s="244">
        <v>92487</v>
      </c>
      <c r="L6" s="244">
        <v>7634545</v>
      </c>
      <c r="M6" s="245">
        <v>196569678</v>
      </c>
      <c r="N6" s="244">
        <v>92614</v>
      </c>
      <c r="O6" s="244">
        <v>7714913</v>
      </c>
      <c r="P6" s="245">
        <v>174412664</v>
      </c>
      <c r="Q6" s="244">
        <v>92720</v>
      </c>
      <c r="R6" s="244">
        <v>7797122</v>
      </c>
      <c r="S6" s="245">
        <v>182723552</v>
      </c>
      <c r="T6" s="338">
        <v>92866</v>
      </c>
      <c r="U6" s="338">
        <v>7890956</v>
      </c>
      <c r="V6" s="338">
        <v>191432098</v>
      </c>
    </row>
    <row r="7" spans="1:22" ht="21.75" customHeight="1">
      <c r="A7" s="106" t="s">
        <v>275</v>
      </c>
      <c r="B7" s="44">
        <v>342</v>
      </c>
      <c r="C7" s="45">
        <v>978117</v>
      </c>
      <c r="D7" s="18">
        <v>96318749</v>
      </c>
      <c r="E7" s="45">
        <v>353</v>
      </c>
      <c r="F7" s="45">
        <v>1010388</v>
      </c>
      <c r="G7" s="18">
        <v>99614393</v>
      </c>
      <c r="H7" s="103">
        <v>364</v>
      </c>
      <c r="I7" s="103">
        <v>1059102</v>
      </c>
      <c r="J7" s="33">
        <v>97590778</v>
      </c>
      <c r="K7" s="244">
        <v>372</v>
      </c>
      <c r="L7" s="244">
        <v>1075431</v>
      </c>
      <c r="M7" s="245">
        <v>99766556</v>
      </c>
      <c r="N7" s="244">
        <v>385</v>
      </c>
      <c r="O7" s="244">
        <v>1093799</v>
      </c>
      <c r="P7" s="245">
        <v>93006606</v>
      </c>
      <c r="Q7" s="244">
        <v>390</v>
      </c>
      <c r="R7" s="244">
        <v>1111629</v>
      </c>
      <c r="S7" s="245">
        <v>96339650</v>
      </c>
      <c r="T7" s="338">
        <v>392</v>
      </c>
      <c r="U7" s="338">
        <v>1123611</v>
      </c>
      <c r="V7" s="338">
        <v>97531381</v>
      </c>
    </row>
    <row r="8" spans="1:22" ht="21.75" customHeight="1">
      <c r="A8" s="106" t="s">
        <v>285</v>
      </c>
      <c r="B8" s="44">
        <v>6175</v>
      </c>
      <c r="C8" s="45">
        <v>2969463</v>
      </c>
      <c r="D8" s="18">
        <v>192103605</v>
      </c>
      <c r="E8" s="45">
        <v>6250</v>
      </c>
      <c r="F8" s="45">
        <v>3047366</v>
      </c>
      <c r="G8" s="18">
        <v>201898773</v>
      </c>
      <c r="H8" s="103">
        <v>6385</v>
      </c>
      <c r="I8" s="103">
        <v>3148362</v>
      </c>
      <c r="J8" s="33">
        <v>200193617</v>
      </c>
      <c r="K8" s="244">
        <v>6434</v>
      </c>
      <c r="L8" s="244">
        <v>3199406</v>
      </c>
      <c r="M8" s="245">
        <v>206250019</v>
      </c>
      <c r="N8" s="244">
        <v>6473</v>
      </c>
      <c r="O8" s="244">
        <v>3222054</v>
      </c>
      <c r="P8" s="245">
        <v>194030568</v>
      </c>
      <c r="Q8" s="244">
        <v>6552</v>
      </c>
      <c r="R8" s="244">
        <v>3296279</v>
      </c>
      <c r="S8" s="245">
        <v>203942636</v>
      </c>
      <c r="T8" s="338">
        <v>6620</v>
      </c>
      <c r="U8" s="338">
        <v>3361392</v>
      </c>
      <c r="V8" s="338">
        <v>210622039</v>
      </c>
    </row>
    <row r="9" spans="1:22" ht="21.75" customHeight="1">
      <c r="A9" s="106" t="s">
        <v>286</v>
      </c>
      <c r="B9" s="44">
        <v>7982</v>
      </c>
      <c r="C9" s="45">
        <v>2381243</v>
      </c>
      <c r="D9" s="18">
        <v>126688285</v>
      </c>
      <c r="E9" s="45">
        <v>8187</v>
      </c>
      <c r="F9" s="45">
        <v>2468739</v>
      </c>
      <c r="G9" s="18">
        <v>133205506</v>
      </c>
      <c r="H9" s="103">
        <v>8622</v>
      </c>
      <c r="I9" s="103">
        <v>2602149</v>
      </c>
      <c r="J9" s="33">
        <v>129963023</v>
      </c>
      <c r="K9" s="244">
        <v>8726</v>
      </c>
      <c r="L9" s="244">
        <v>2627848</v>
      </c>
      <c r="M9" s="245">
        <v>134050694</v>
      </c>
      <c r="N9" s="244">
        <v>8842</v>
      </c>
      <c r="O9" s="244">
        <v>2667776</v>
      </c>
      <c r="P9" s="245">
        <v>123881484</v>
      </c>
      <c r="Q9" s="244">
        <v>8940</v>
      </c>
      <c r="R9" s="244">
        <v>2718101</v>
      </c>
      <c r="S9" s="245">
        <v>127439326</v>
      </c>
      <c r="T9" s="338">
        <v>9032</v>
      </c>
      <c r="U9" s="338">
        <v>2773555</v>
      </c>
      <c r="V9" s="338">
        <v>131717435</v>
      </c>
    </row>
    <row r="10" spans="1:22" ht="21.75" customHeight="1">
      <c r="A10" s="106" t="s">
        <v>287</v>
      </c>
      <c r="B10" s="44">
        <v>12402</v>
      </c>
      <c r="C10" s="45">
        <v>1339921</v>
      </c>
      <c r="D10" s="18">
        <v>41198806</v>
      </c>
      <c r="E10" s="45">
        <v>12481</v>
      </c>
      <c r="F10" s="45">
        <v>1360653</v>
      </c>
      <c r="G10" s="18">
        <v>43837835</v>
      </c>
      <c r="H10" s="103">
        <v>12917</v>
      </c>
      <c r="I10" s="103">
        <v>1417979</v>
      </c>
      <c r="J10" s="33">
        <v>42233878</v>
      </c>
      <c r="K10" s="244">
        <v>13027</v>
      </c>
      <c r="L10" s="244">
        <v>1442855</v>
      </c>
      <c r="M10" s="245">
        <v>45047978</v>
      </c>
      <c r="N10" s="244">
        <v>13115</v>
      </c>
      <c r="O10" s="244">
        <v>1456459</v>
      </c>
      <c r="P10" s="245">
        <v>38883124</v>
      </c>
      <c r="Q10" s="244">
        <v>13151</v>
      </c>
      <c r="R10" s="244">
        <v>1465799</v>
      </c>
      <c r="S10" s="245">
        <v>40440838</v>
      </c>
      <c r="T10" s="338">
        <v>13184</v>
      </c>
      <c r="U10" s="338">
        <v>1480337</v>
      </c>
      <c r="V10" s="338">
        <v>42301206</v>
      </c>
    </row>
    <row r="11" spans="1:22" ht="21.75" customHeight="1">
      <c r="A11" s="106" t="s">
        <v>276</v>
      </c>
      <c r="B11" s="44">
        <v>4173</v>
      </c>
      <c r="C11" s="45">
        <v>165810</v>
      </c>
      <c r="D11" s="18">
        <v>2715914</v>
      </c>
      <c r="E11" s="45">
        <v>4109</v>
      </c>
      <c r="F11" s="45">
        <v>161763</v>
      </c>
      <c r="G11" s="18">
        <v>2664720</v>
      </c>
      <c r="H11" s="103">
        <v>3976</v>
      </c>
      <c r="I11" s="103">
        <v>151190</v>
      </c>
      <c r="J11" s="33">
        <v>2515744</v>
      </c>
      <c r="K11" s="244">
        <v>3922</v>
      </c>
      <c r="L11" s="244">
        <v>148235</v>
      </c>
      <c r="M11" s="245">
        <v>2471585</v>
      </c>
      <c r="N11" s="244">
        <v>3857</v>
      </c>
      <c r="O11" s="244">
        <v>144640</v>
      </c>
      <c r="P11" s="245">
        <v>2337591</v>
      </c>
      <c r="Q11" s="244">
        <v>3809</v>
      </c>
      <c r="R11" s="244">
        <v>142366</v>
      </c>
      <c r="S11" s="245">
        <v>2303056</v>
      </c>
      <c r="T11" s="338">
        <v>3745</v>
      </c>
      <c r="U11" s="338">
        <v>136407</v>
      </c>
      <c r="V11" s="338">
        <v>2234145</v>
      </c>
    </row>
    <row r="12" spans="1:22" ht="21.75" customHeight="1">
      <c r="A12" s="209" t="s">
        <v>181</v>
      </c>
      <c r="B12" s="315">
        <v>8</v>
      </c>
      <c r="C12" s="316">
        <v>235</v>
      </c>
      <c r="D12" s="317">
        <v>4943</v>
      </c>
      <c r="E12" s="316">
        <v>8</v>
      </c>
      <c r="F12" s="316">
        <v>235</v>
      </c>
      <c r="G12" s="317">
        <v>4943</v>
      </c>
      <c r="H12" s="46">
        <v>8</v>
      </c>
      <c r="I12" s="46">
        <v>235</v>
      </c>
      <c r="J12" s="280">
        <v>4943</v>
      </c>
      <c r="K12" s="318">
        <v>9</v>
      </c>
      <c r="L12" s="318">
        <v>256</v>
      </c>
      <c r="M12" s="318">
        <v>5792</v>
      </c>
      <c r="N12" s="318">
        <v>10</v>
      </c>
      <c r="O12" s="318">
        <v>272</v>
      </c>
      <c r="P12" s="318">
        <v>5735</v>
      </c>
      <c r="Q12" s="318">
        <v>11</v>
      </c>
      <c r="R12" s="318">
        <v>282</v>
      </c>
      <c r="S12" s="318">
        <v>5786</v>
      </c>
      <c r="T12" s="360">
        <v>11</v>
      </c>
      <c r="U12" s="360">
        <v>282</v>
      </c>
      <c r="V12" s="360">
        <v>5785</v>
      </c>
    </row>
    <row r="13" spans="1:22" ht="1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199"/>
    </row>
  </sheetData>
  <mergeCells count="8">
    <mergeCell ref="T3:V3"/>
    <mergeCell ref="Q3:S3"/>
    <mergeCell ref="A3:A4"/>
    <mergeCell ref="B3:D3"/>
    <mergeCell ref="K3:M3"/>
    <mergeCell ref="E3:G3"/>
    <mergeCell ref="N3:P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T23"/>
  <sheetViews>
    <sheetView workbookViewId="0" topLeftCell="A1">
      <pane xSplit="1" ySplit="4" topLeftCell="B5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"/>
    </sheetView>
  </sheetViews>
  <sheetFormatPr defaultColWidth="9.140625" defaultRowHeight="12"/>
  <cols>
    <col min="1" max="1" width="28.28125" style="0" customWidth="1"/>
    <col min="2" max="7" width="16.7109375" style="0" hidden="1" customWidth="1"/>
    <col min="8" max="15" width="16.7109375" style="0" customWidth="1"/>
    <col min="16" max="16" width="13.28125" style="0" hidden="1" customWidth="1"/>
    <col min="17" max="17" width="12.00390625" style="0" hidden="1" customWidth="1"/>
    <col min="18" max="18" width="15.8515625" style="0" hidden="1" customWidth="1"/>
    <col min="19" max="19" width="14.57421875" style="0" hidden="1" customWidth="1"/>
  </cols>
  <sheetData>
    <row r="1" spans="1:20" s="4" customFormat="1" ht="21.75" customHeight="1">
      <c r="A1" s="80" t="s">
        <v>331</v>
      </c>
      <c r="B1" s="80"/>
      <c r="C1" s="80"/>
      <c r="D1" s="80"/>
      <c r="E1" s="80"/>
      <c r="F1" s="80"/>
      <c r="G1" s="80"/>
      <c r="I1" s="5"/>
      <c r="J1" s="5"/>
      <c r="K1" s="5"/>
      <c r="L1" s="5"/>
      <c r="M1" s="5"/>
      <c r="O1" s="5"/>
      <c r="Q1" s="5"/>
      <c r="S1" s="5"/>
      <c r="T1" s="3" t="s">
        <v>334</v>
      </c>
    </row>
    <row r="2" spans="1:19" ht="11.25" customHeight="1" thickBot="1">
      <c r="A2" s="21" t="s">
        <v>414</v>
      </c>
      <c r="B2" s="26"/>
      <c r="C2" s="18"/>
      <c r="D2" s="42"/>
      <c r="E2" s="52"/>
      <c r="F2" s="255"/>
      <c r="G2" s="255"/>
      <c r="H2" s="81"/>
      <c r="I2" s="34"/>
      <c r="J2" s="34"/>
      <c r="K2" s="34"/>
      <c r="L2" s="34"/>
      <c r="M2" s="34"/>
      <c r="N2" s="81"/>
      <c r="O2" s="41" t="s">
        <v>346</v>
      </c>
      <c r="P2" s="81"/>
      <c r="Q2" s="34"/>
      <c r="R2" s="81"/>
      <c r="S2" s="34"/>
    </row>
    <row r="3" spans="1:19" ht="21.75" customHeight="1" thickTop="1">
      <c r="A3" s="438" t="s">
        <v>277</v>
      </c>
      <c r="B3" s="448" t="s">
        <v>273</v>
      </c>
      <c r="C3" s="430"/>
      <c r="D3" s="448" t="s">
        <v>274</v>
      </c>
      <c r="E3" s="430"/>
      <c r="F3" s="448" t="s">
        <v>364</v>
      </c>
      <c r="G3" s="450"/>
      <c r="H3" s="448" t="s">
        <v>415</v>
      </c>
      <c r="I3" s="450"/>
      <c r="J3" s="448" t="s">
        <v>416</v>
      </c>
      <c r="K3" s="450"/>
      <c r="L3" s="448" t="s">
        <v>417</v>
      </c>
      <c r="M3" s="450"/>
      <c r="N3" s="448" t="s">
        <v>418</v>
      </c>
      <c r="O3" s="449"/>
      <c r="P3" s="455" t="s">
        <v>332</v>
      </c>
      <c r="Q3" s="457"/>
      <c r="R3" s="454" t="s">
        <v>333</v>
      </c>
      <c r="S3" s="457"/>
    </row>
    <row r="4" spans="1:19" ht="21.75" customHeight="1">
      <c r="A4" s="440"/>
      <c r="B4" s="53" t="s">
        <v>278</v>
      </c>
      <c r="C4" s="95" t="s">
        <v>279</v>
      </c>
      <c r="D4" s="53" t="s">
        <v>278</v>
      </c>
      <c r="E4" s="95" t="s">
        <v>279</v>
      </c>
      <c r="F4" s="53" t="s">
        <v>278</v>
      </c>
      <c r="G4" s="95" t="s">
        <v>279</v>
      </c>
      <c r="H4" s="53" t="s">
        <v>278</v>
      </c>
      <c r="I4" s="95" t="s">
        <v>279</v>
      </c>
      <c r="J4" s="53" t="s">
        <v>278</v>
      </c>
      <c r="K4" s="95" t="s">
        <v>279</v>
      </c>
      <c r="L4" s="53" t="s">
        <v>278</v>
      </c>
      <c r="M4" s="95" t="s">
        <v>279</v>
      </c>
      <c r="N4" s="53" t="s">
        <v>278</v>
      </c>
      <c r="O4" s="95" t="s">
        <v>279</v>
      </c>
      <c r="P4" s="53" t="s">
        <v>142</v>
      </c>
      <c r="Q4" s="95" t="s">
        <v>143</v>
      </c>
      <c r="R4" s="53" t="s">
        <v>142</v>
      </c>
      <c r="S4" s="95" t="s">
        <v>143</v>
      </c>
    </row>
    <row r="5" spans="1:19" ht="20.25" customHeight="1">
      <c r="A5" s="146" t="s">
        <v>252</v>
      </c>
      <c r="B5" s="200">
        <v>30972117</v>
      </c>
      <c r="C5" s="201">
        <v>1415940664</v>
      </c>
      <c r="D5" s="202">
        <v>31379074</v>
      </c>
      <c r="E5" s="201">
        <v>1406784274</v>
      </c>
      <c r="F5" s="202">
        <v>32296230</v>
      </c>
      <c r="G5" s="201">
        <v>1383765312</v>
      </c>
      <c r="H5" s="201">
        <v>32667611</v>
      </c>
      <c r="I5" s="201">
        <v>138473329</v>
      </c>
      <c r="J5" s="201">
        <f>J6+J10+J14+J18+J22</f>
        <v>33167797</v>
      </c>
      <c r="K5" s="201">
        <f>K6+K10+K14+K18+K22</f>
        <v>1347766442</v>
      </c>
      <c r="L5" s="201">
        <f>L6+L10+L14+L18+L22</f>
        <v>33469760</v>
      </c>
      <c r="M5" s="201">
        <f>M6+M10+M14+M18+M22</f>
        <v>1342764272</v>
      </c>
      <c r="N5" s="201">
        <v>34006520</v>
      </c>
      <c r="O5" s="201">
        <v>1338250753</v>
      </c>
      <c r="P5" s="202">
        <f>P6+P10+P14+P18+P22</f>
        <v>26722773</v>
      </c>
      <c r="Q5" s="202">
        <f>Q6+Q10+Q14+Q18+Q22</f>
        <v>5944838</v>
      </c>
      <c r="R5" s="201">
        <f>R6+R10+R14+R18+R22</f>
        <v>1064484304</v>
      </c>
      <c r="S5" s="202">
        <f>S6+S10+S14+S18+S22</f>
        <v>315989025</v>
      </c>
    </row>
    <row r="6" spans="1:19" ht="20.25" customHeight="1">
      <c r="A6" s="195" t="s">
        <v>289</v>
      </c>
      <c r="B6" s="203">
        <v>2349040</v>
      </c>
      <c r="C6" s="204">
        <v>331284034</v>
      </c>
      <c r="D6" s="204">
        <v>2362201</v>
      </c>
      <c r="E6" s="204">
        <v>315317326</v>
      </c>
      <c r="F6" s="205">
        <v>2363414</v>
      </c>
      <c r="G6" s="205">
        <v>261038730</v>
      </c>
      <c r="H6" s="205">
        <v>2369173</v>
      </c>
      <c r="I6" s="205">
        <v>248646394</v>
      </c>
      <c r="J6" s="205">
        <f>SUM(J7:J9)</f>
        <v>2539357</v>
      </c>
      <c r="K6" s="205">
        <f>SUM(K7:K9)</f>
        <v>241970810</v>
      </c>
      <c r="L6" s="205">
        <v>2557809</v>
      </c>
      <c r="M6" s="205">
        <v>232603939</v>
      </c>
      <c r="N6" s="202">
        <v>2726180</v>
      </c>
      <c r="O6" s="202">
        <v>224969455</v>
      </c>
      <c r="P6" s="202">
        <f>SUM(P7:P9)</f>
        <v>1046468</v>
      </c>
      <c r="Q6" s="202">
        <f>SUM(Q7:Q9)</f>
        <v>1322705</v>
      </c>
      <c r="R6" s="202">
        <f>SUM(R7:R9)</f>
        <v>109977803</v>
      </c>
      <c r="S6" s="202">
        <f>SUM(S7:S9)</f>
        <v>138668591</v>
      </c>
    </row>
    <row r="7" spans="1:19" ht="20.25" customHeight="1">
      <c r="A7" s="140" t="s">
        <v>290</v>
      </c>
      <c r="B7" s="203">
        <v>51804</v>
      </c>
      <c r="C7" s="204">
        <v>26100806</v>
      </c>
      <c r="D7" s="204">
        <v>52477</v>
      </c>
      <c r="E7" s="204">
        <v>24374580</v>
      </c>
      <c r="F7" s="205">
        <v>52820</v>
      </c>
      <c r="G7" s="205">
        <v>18508677</v>
      </c>
      <c r="H7" s="205">
        <v>52821</v>
      </c>
      <c r="I7" s="205">
        <v>16873214</v>
      </c>
      <c r="J7" s="205">
        <f>24501+27711</f>
        <v>52212</v>
      </c>
      <c r="K7" s="205">
        <f>7475722+8162377</f>
        <v>15638099</v>
      </c>
      <c r="L7" s="205">
        <f>SUM(24570+27643)</f>
        <v>52213</v>
      </c>
      <c r="M7" s="205">
        <f>6746734+7381048</f>
        <v>14127782</v>
      </c>
      <c r="N7" s="202">
        <v>52215</v>
      </c>
      <c r="O7" s="202">
        <v>12596758</v>
      </c>
      <c r="P7" s="205">
        <v>24778</v>
      </c>
      <c r="Q7" s="205">
        <v>28043</v>
      </c>
      <c r="R7" s="205">
        <v>8131820</v>
      </c>
      <c r="S7" s="205">
        <v>8741394</v>
      </c>
    </row>
    <row r="8" spans="1:19" ht="20.25" customHeight="1">
      <c r="A8" s="140" t="s">
        <v>291</v>
      </c>
      <c r="B8" s="203">
        <v>126507</v>
      </c>
      <c r="C8" s="204">
        <v>67449169</v>
      </c>
      <c r="D8" s="204">
        <v>126353</v>
      </c>
      <c r="E8" s="204">
        <v>61835041</v>
      </c>
      <c r="F8" s="205">
        <v>122873</v>
      </c>
      <c r="G8" s="205">
        <v>46500189</v>
      </c>
      <c r="H8" s="205">
        <v>123580</v>
      </c>
      <c r="I8" s="205">
        <v>4253191</v>
      </c>
      <c r="J8" s="205">
        <f>33677+88960</f>
        <v>122637</v>
      </c>
      <c r="K8" s="205">
        <f>10269965+28377302</f>
        <v>38647267</v>
      </c>
      <c r="L8" s="205">
        <f>34097+90882</f>
        <v>124979</v>
      </c>
      <c r="M8" s="205">
        <f>9046607+25507598</f>
        <v>34554205</v>
      </c>
      <c r="N8" s="202">
        <v>125190</v>
      </c>
      <c r="O8" s="202">
        <v>30033538</v>
      </c>
      <c r="P8" s="205">
        <v>33157</v>
      </c>
      <c r="Q8" s="205">
        <v>90423</v>
      </c>
      <c r="R8" s="205">
        <v>11203239</v>
      </c>
      <c r="S8" s="205">
        <v>31334952</v>
      </c>
    </row>
    <row r="9" spans="1:19" ht="20.25" customHeight="1">
      <c r="A9" s="140" t="s">
        <v>292</v>
      </c>
      <c r="B9" s="203">
        <v>2170729</v>
      </c>
      <c r="C9" s="204">
        <v>237734059</v>
      </c>
      <c r="D9" s="204">
        <v>2183371</v>
      </c>
      <c r="E9" s="204">
        <v>229107705</v>
      </c>
      <c r="F9" s="205">
        <v>2187721</v>
      </c>
      <c r="G9" s="205">
        <v>196029864</v>
      </c>
      <c r="H9" s="205">
        <v>2192772</v>
      </c>
      <c r="I9" s="205">
        <v>189234989</v>
      </c>
      <c r="J9" s="205">
        <f>1093867+1270641</f>
        <v>2364508</v>
      </c>
      <c r="K9" s="205">
        <f>91265425+96420019</f>
        <v>187685444</v>
      </c>
      <c r="L9" s="205">
        <f>1135065+1245552</f>
        <v>2380617</v>
      </c>
      <c r="M9" s="205">
        <f>91445788+92476164</f>
        <v>183921952</v>
      </c>
      <c r="N9" s="202">
        <v>2548775</v>
      </c>
      <c r="O9" s="202">
        <v>182339159</v>
      </c>
      <c r="P9" s="205">
        <v>988533</v>
      </c>
      <c r="Q9" s="205">
        <v>1204239</v>
      </c>
      <c r="R9" s="205">
        <v>90642744</v>
      </c>
      <c r="S9" s="205">
        <v>98592245</v>
      </c>
    </row>
    <row r="10" spans="1:19" ht="20.25" customHeight="1">
      <c r="A10" s="195" t="s">
        <v>280</v>
      </c>
      <c r="B10" s="203">
        <v>21345948</v>
      </c>
      <c r="C10" s="204">
        <v>987286525</v>
      </c>
      <c r="D10" s="204">
        <v>21586529</v>
      </c>
      <c r="E10" s="204">
        <v>991970771</v>
      </c>
      <c r="F10" s="205">
        <v>22284474</v>
      </c>
      <c r="G10" s="205">
        <v>1017253425</v>
      </c>
      <c r="H10" s="205">
        <v>22581410</v>
      </c>
      <c r="I10" s="205">
        <v>1025635690</v>
      </c>
      <c r="J10" s="205">
        <f>SUM(J11:J13)</f>
        <v>22931681</v>
      </c>
      <c r="K10" s="205">
        <f>SUM(K11:K13)</f>
        <v>1009839742</v>
      </c>
      <c r="L10" s="205">
        <v>23145816</v>
      </c>
      <c r="M10" s="205">
        <v>1013766697</v>
      </c>
      <c r="N10" s="202">
        <v>23388757</v>
      </c>
      <c r="O10" s="202">
        <v>1016171546</v>
      </c>
      <c r="P10" s="202">
        <f>SUM(P11:P13)</f>
        <v>19479930</v>
      </c>
      <c r="Q10" s="202">
        <f>SUM(Q11:Q13)</f>
        <v>3101480</v>
      </c>
      <c r="R10" s="202">
        <f>SUM(R11:R13)</f>
        <v>874282729</v>
      </c>
      <c r="S10" s="202">
        <f>SUM(S11:S13)</f>
        <v>151352961</v>
      </c>
    </row>
    <row r="11" spans="1:19" ht="20.25" customHeight="1">
      <c r="A11" s="140" t="s">
        <v>293</v>
      </c>
      <c r="B11" s="203">
        <v>2767756</v>
      </c>
      <c r="C11" s="204">
        <v>204045140</v>
      </c>
      <c r="D11" s="204">
        <v>2794672</v>
      </c>
      <c r="E11" s="204">
        <v>202978422</v>
      </c>
      <c r="F11" s="205">
        <v>2915899</v>
      </c>
      <c r="G11" s="205">
        <v>197121088</v>
      </c>
      <c r="H11" s="205">
        <v>2954508</v>
      </c>
      <c r="I11" s="205">
        <v>197535710</v>
      </c>
      <c r="J11" s="205">
        <f>1913132+1136187</f>
        <v>3049319</v>
      </c>
      <c r="K11" s="205">
        <f>124867810+67391942</f>
        <v>192259752</v>
      </c>
      <c r="L11" s="205">
        <f>1920739+1130590</f>
        <v>3051329</v>
      </c>
      <c r="M11" s="205">
        <f>123861563+66890146</f>
        <v>190751709</v>
      </c>
      <c r="N11" s="202">
        <v>3084169</v>
      </c>
      <c r="O11" s="202">
        <v>190553168</v>
      </c>
      <c r="P11" s="205">
        <v>1896267</v>
      </c>
      <c r="Q11" s="205">
        <v>1058241</v>
      </c>
      <c r="R11" s="205">
        <v>130910416</v>
      </c>
      <c r="S11" s="205">
        <v>66625294</v>
      </c>
    </row>
    <row r="12" spans="1:19" ht="20.25" customHeight="1">
      <c r="A12" s="140" t="s">
        <v>294</v>
      </c>
      <c r="B12" s="203">
        <v>0</v>
      </c>
      <c r="C12" s="204">
        <v>0</v>
      </c>
      <c r="D12" s="204">
        <v>0</v>
      </c>
      <c r="E12" s="204">
        <v>0</v>
      </c>
      <c r="F12" s="205">
        <v>0</v>
      </c>
      <c r="G12" s="205">
        <v>0</v>
      </c>
      <c r="H12" s="205">
        <v>0</v>
      </c>
      <c r="I12" s="205">
        <f>SUM(P12:Q12)</f>
        <v>0</v>
      </c>
      <c r="J12" s="205">
        <v>0</v>
      </c>
      <c r="K12" s="205">
        <v>0</v>
      </c>
      <c r="L12" s="205">
        <v>0</v>
      </c>
      <c r="M12" s="205">
        <v>0</v>
      </c>
      <c r="N12" s="202">
        <v>0</v>
      </c>
      <c r="O12" s="202">
        <v>0</v>
      </c>
      <c r="P12" s="205">
        <v>0</v>
      </c>
      <c r="Q12" s="205">
        <v>0</v>
      </c>
      <c r="R12" s="205">
        <v>0</v>
      </c>
      <c r="S12" s="205">
        <v>0</v>
      </c>
    </row>
    <row r="13" spans="1:19" ht="20.25" customHeight="1">
      <c r="A13" s="140" t="s">
        <v>295</v>
      </c>
      <c r="B13" s="203">
        <v>18578192</v>
      </c>
      <c r="C13" s="204">
        <v>783241385</v>
      </c>
      <c r="D13" s="204">
        <v>18791857</v>
      </c>
      <c r="E13" s="204">
        <v>788992349</v>
      </c>
      <c r="F13" s="205">
        <v>19368575</v>
      </c>
      <c r="G13" s="205">
        <v>820132337</v>
      </c>
      <c r="H13" s="205">
        <v>19626902</v>
      </c>
      <c r="I13" s="205">
        <v>828099980</v>
      </c>
      <c r="J13" s="205">
        <f>17829725+2052637</f>
        <v>19882362</v>
      </c>
      <c r="K13" s="205">
        <f>736080543+81499447</f>
        <v>817579990</v>
      </c>
      <c r="L13" s="205">
        <f>18009135+2085352</f>
        <v>20094487</v>
      </c>
      <c r="M13" s="205">
        <f>740828469+82186519</f>
        <v>823014988</v>
      </c>
      <c r="N13" s="202">
        <v>20304588</v>
      </c>
      <c r="O13" s="202">
        <v>825618378</v>
      </c>
      <c r="P13" s="205">
        <v>17583663</v>
      </c>
      <c r="Q13" s="205">
        <v>2043239</v>
      </c>
      <c r="R13" s="205">
        <v>743372313</v>
      </c>
      <c r="S13" s="205">
        <v>84727667</v>
      </c>
    </row>
    <row r="14" spans="1:20" ht="20.25" customHeight="1">
      <c r="A14" s="139" t="s">
        <v>281</v>
      </c>
      <c r="B14" s="203">
        <v>367746</v>
      </c>
      <c r="C14" s="204">
        <v>8123051</v>
      </c>
      <c r="D14" s="204">
        <v>371311</v>
      </c>
      <c r="E14" s="204">
        <v>8219616</v>
      </c>
      <c r="F14" s="205">
        <v>418108</v>
      </c>
      <c r="G14" s="205">
        <v>10976980</v>
      </c>
      <c r="H14" s="205">
        <v>418230</v>
      </c>
      <c r="I14" s="205">
        <v>10744862</v>
      </c>
      <c r="J14" s="205">
        <f>SUM(J15:J17)</f>
        <v>408157</v>
      </c>
      <c r="K14" s="205">
        <f>SUM(K15:K17)</f>
        <v>10064002</v>
      </c>
      <c r="L14" s="205">
        <v>407869</v>
      </c>
      <c r="M14" s="205">
        <v>9794470</v>
      </c>
      <c r="N14" s="202">
        <v>411037</v>
      </c>
      <c r="O14" s="202">
        <v>9594408</v>
      </c>
      <c r="P14" s="202">
        <f>SUM(P15:P17)</f>
        <v>53321</v>
      </c>
      <c r="Q14" s="202">
        <f>SUM(Q15:Q17)</f>
        <v>364909</v>
      </c>
      <c r="R14" s="202">
        <f>SUM(R15:R17)</f>
        <v>1275458</v>
      </c>
      <c r="S14" s="202">
        <f>SUM(S15:S17)</f>
        <v>9469404</v>
      </c>
      <c r="T14" s="14"/>
    </row>
    <row r="15" spans="1:20" ht="20.25" customHeight="1">
      <c r="A15" s="105" t="s">
        <v>296</v>
      </c>
      <c r="B15" s="203">
        <v>0</v>
      </c>
      <c r="C15" s="204">
        <v>0</v>
      </c>
      <c r="D15" s="204">
        <v>0</v>
      </c>
      <c r="E15" s="204">
        <v>0</v>
      </c>
      <c r="F15" s="205">
        <v>0</v>
      </c>
      <c r="G15" s="205">
        <v>0</v>
      </c>
      <c r="H15" s="205">
        <v>0</v>
      </c>
      <c r="I15" s="205">
        <f>SUM(P15:Q15)</f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14"/>
    </row>
    <row r="16" spans="1:20" ht="20.25" customHeight="1">
      <c r="A16" s="105" t="s">
        <v>297</v>
      </c>
      <c r="B16" s="203">
        <v>367746</v>
      </c>
      <c r="C16" s="204">
        <v>8123051</v>
      </c>
      <c r="D16" s="204">
        <v>371311</v>
      </c>
      <c r="E16" s="204">
        <v>8219616</v>
      </c>
      <c r="F16" s="205">
        <v>418108</v>
      </c>
      <c r="G16" s="205">
        <v>10976980</v>
      </c>
      <c r="H16" s="205">
        <v>418230</v>
      </c>
      <c r="I16" s="205">
        <v>10744862</v>
      </c>
      <c r="J16" s="205">
        <f>54231+353926</f>
        <v>408157</v>
      </c>
      <c r="K16" s="205">
        <f>1160661+8903341</f>
        <v>10064002</v>
      </c>
      <c r="L16" s="205">
        <f>54636+353233</f>
        <v>407869</v>
      </c>
      <c r="M16" s="205">
        <f>1137143+8657327</f>
        <v>9794470</v>
      </c>
      <c r="N16" s="202">
        <v>411037</v>
      </c>
      <c r="O16" s="202">
        <v>9594408</v>
      </c>
      <c r="P16" s="205">
        <v>53321</v>
      </c>
      <c r="Q16" s="205">
        <v>364909</v>
      </c>
      <c r="R16" s="205">
        <v>1275458</v>
      </c>
      <c r="S16" s="205">
        <v>9469404</v>
      </c>
      <c r="T16" s="14"/>
    </row>
    <row r="17" spans="1:20" ht="20.25" customHeight="1">
      <c r="A17" s="105" t="s">
        <v>298</v>
      </c>
      <c r="B17" s="203">
        <v>0</v>
      </c>
      <c r="C17" s="204">
        <v>0</v>
      </c>
      <c r="D17" s="204">
        <v>0</v>
      </c>
      <c r="E17" s="204">
        <v>0</v>
      </c>
      <c r="F17" s="205">
        <v>0</v>
      </c>
      <c r="G17" s="205">
        <v>0</v>
      </c>
      <c r="H17" s="205">
        <v>0</v>
      </c>
      <c r="I17" s="205">
        <f>SUM(P17:Q17)</f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14"/>
    </row>
    <row r="18" spans="1:20" ht="20.25" customHeight="1">
      <c r="A18" s="139" t="s">
        <v>282</v>
      </c>
      <c r="B18" s="203">
        <v>6909383</v>
      </c>
      <c r="C18" s="204">
        <v>89247054</v>
      </c>
      <c r="D18" s="204">
        <v>7059033</v>
      </c>
      <c r="E18" s="204">
        <v>91276561</v>
      </c>
      <c r="F18" s="205">
        <v>7091578</v>
      </c>
      <c r="G18" s="205">
        <v>93991246</v>
      </c>
      <c r="H18" s="205">
        <v>7154868</v>
      </c>
      <c r="I18" s="205">
        <v>94922264</v>
      </c>
      <c r="J18" s="205">
        <f>SUM(J19:J20)</f>
        <v>7133718</v>
      </c>
      <c r="K18" s="205">
        <f>SUM(K19:K20)</f>
        <v>85467283</v>
      </c>
      <c r="L18" s="205">
        <v>7200833</v>
      </c>
      <c r="M18" s="205">
        <v>86167529</v>
      </c>
      <c r="N18" s="202">
        <v>7314214</v>
      </c>
      <c r="O18" s="202">
        <v>87497826</v>
      </c>
      <c r="P18" s="202">
        <f>SUM(P19:P20)</f>
        <v>6004431</v>
      </c>
      <c r="Q18" s="202">
        <f>SUM(Q19:Q20)</f>
        <v>1150437</v>
      </c>
      <c r="R18" s="202">
        <f>SUM(R19:R20)</f>
        <v>78443550</v>
      </c>
      <c r="S18" s="202">
        <f>SUM(S19:S20)</f>
        <v>16478714</v>
      </c>
      <c r="T18" s="14"/>
    </row>
    <row r="19" spans="1:20" ht="20.25" customHeight="1">
      <c r="A19" s="105" t="s">
        <v>299</v>
      </c>
      <c r="B19" s="204">
        <v>6909383</v>
      </c>
      <c r="C19" s="204">
        <v>89247054</v>
      </c>
      <c r="D19" s="204">
        <v>7059033</v>
      </c>
      <c r="E19" s="204">
        <v>91276561</v>
      </c>
      <c r="F19" s="205">
        <v>7091578</v>
      </c>
      <c r="G19" s="205">
        <v>93991246</v>
      </c>
      <c r="H19" s="205">
        <v>7154868</v>
      </c>
      <c r="I19" s="205">
        <v>94922264</v>
      </c>
      <c r="J19" s="205">
        <f>6056286+1077432</f>
        <v>7133718</v>
      </c>
      <c r="K19" s="205">
        <f>71163604+14303679</f>
        <v>85467283</v>
      </c>
      <c r="L19" s="205">
        <f>6100120+1100713</f>
        <v>7200833</v>
      </c>
      <c r="M19" s="205">
        <f>71546813+14620716</f>
        <v>86167529</v>
      </c>
      <c r="N19" s="202">
        <v>7314214</v>
      </c>
      <c r="O19" s="202">
        <v>87497826</v>
      </c>
      <c r="P19" s="205">
        <v>6004431</v>
      </c>
      <c r="Q19" s="205">
        <v>1150437</v>
      </c>
      <c r="R19" s="205">
        <v>78443550</v>
      </c>
      <c r="S19" s="205">
        <v>16478714</v>
      </c>
      <c r="T19" s="14"/>
    </row>
    <row r="20" spans="1:20" ht="20.25" customHeight="1">
      <c r="A20" s="105" t="s">
        <v>300</v>
      </c>
      <c r="B20" s="204">
        <v>0</v>
      </c>
      <c r="C20" s="206">
        <v>0</v>
      </c>
      <c r="D20" s="204">
        <v>0</v>
      </c>
      <c r="E20" s="204">
        <v>0</v>
      </c>
      <c r="F20" s="205">
        <v>0</v>
      </c>
      <c r="G20" s="205">
        <v>0</v>
      </c>
      <c r="H20" s="205">
        <v>0</v>
      </c>
      <c r="I20" s="205">
        <f>SUM(P20:Q20)</f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  <c r="Q20" s="205">
        <v>0</v>
      </c>
      <c r="R20" s="205">
        <v>0</v>
      </c>
      <c r="S20" s="205">
        <v>0</v>
      </c>
      <c r="T20" s="14"/>
    </row>
    <row r="21" spans="1:20" ht="11.25" customHeight="1">
      <c r="A21" s="139"/>
      <c r="B21" s="204"/>
      <c r="C21" s="206"/>
      <c r="D21" s="204"/>
      <c r="E21" s="206"/>
      <c r="F21" s="205"/>
      <c r="G21" s="205"/>
      <c r="H21" s="205"/>
      <c r="I21" s="205"/>
      <c r="J21" s="205"/>
      <c r="K21" s="205"/>
      <c r="L21" s="205"/>
      <c r="M21" s="205"/>
      <c r="N21" s="202"/>
      <c r="O21" s="202"/>
      <c r="P21" s="205"/>
      <c r="Q21" s="205"/>
      <c r="R21" s="205"/>
      <c r="S21" s="205"/>
      <c r="T21" s="14"/>
    </row>
    <row r="22" spans="1:20" ht="11.25" customHeight="1">
      <c r="A22" s="142" t="s">
        <v>288</v>
      </c>
      <c r="B22" s="319">
        <v>0</v>
      </c>
      <c r="C22" s="320">
        <v>0</v>
      </c>
      <c r="D22" s="321">
        <v>0</v>
      </c>
      <c r="E22" s="320">
        <v>0</v>
      </c>
      <c r="F22" s="322">
        <v>138656</v>
      </c>
      <c r="G22" s="322">
        <v>504931</v>
      </c>
      <c r="H22" s="322">
        <v>143930</v>
      </c>
      <c r="I22" s="322">
        <v>524119</v>
      </c>
      <c r="J22" s="322">
        <f>149578+5306</f>
        <v>154884</v>
      </c>
      <c r="K22" s="322">
        <f>410028+14577</f>
        <v>424605</v>
      </c>
      <c r="L22" s="322">
        <v>157433</v>
      </c>
      <c r="M22" s="322">
        <v>431637</v>
      </c>
      <c r="N22" s="323">
        <v>166332</v>
      </c>
      <c r="O22" s="323">
        <v>456079</v>
      </c>
      <c r="P22" s="205">
        <v>138623</v>
      </c>
      <c r="Q22" s="205">
        <v>5307</v>
      </c>
      <c r="R22" s="205">
        <v>504764</v>
      </c>
      <c r="S22" s="205">
        <v>19355</v>
      </c>
      <c r="T22" s="14"/>
    </row>
    <row r="23" spans="1:19" ht="12">
      <c r="A23" s="79"/>
      <c r="B23" s="79"/>
      <c r="C23" s="79"/>
      <c r="D23" s="79"/>
      <c r="E23" s="79"/>
      <c r="F23" s="79"/>
      <c r="G23" s="79"/>
      <c r="H23" s="207"/>
      <c r="I23" s="207"/>
      <c r="J23" s="207"/>
      <c r="K23" s="207"/>
      <c r="L23" s="207"/>
      <c r="M23" s="207"/>
      <c r="N23" s="79"/>
      <c r="O23" s="199"/>
      <c r="P23" s="79"/>
      <c r="Q23" s="79"/>
      <c r="R23" s="79"/>
      <c r="S23" s="79"/>
    </row>
  </sheetData>
  <mergeCells count="10">
    <mergeCell ref="A3:A4"/>
    <mergeCell ref="B3:C3"/>
    <mergeCell ref="D3:E3"/>
    <mergeCell ref="J3:K3"/>
    <mergeCell ref="R3:S3"/>
    <mergeCell ref="P3:Q3"/>
    <mergeCell ref="F3:G3"/>
    <mergeCell ref="H3:I3"/>
    <mergeCell ref="N3:O3"/>
    <mergeCell ref="L3:M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Z21"/>
  <sheetViews>
    <sheetView workbookViewId="0" topLeftCell="A1">
      <pane xSplit="1" ySplit="4" topLeftCell="B5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"/>
    </sheetView>
  </sheetViews>
  <sheetFormatPr defaultColWidth="9.140625" defaultRowHeight="12"/>
  <cols>
    <col min="1" max="1" width="35.00390625" style="0" customWidth="1"/>
    <col min="2" max="9" width="14.7109375" style="0" hidden="1" customWidth="1"/>
    <col min="10" max="11" width="14.7109375" style="0" customWidth="1"/>
    <col min="12" max="13" width="14.7109375" style="215" customWidth="1"/>
    <col min="14" max="14" width="18.7109375" style="0" hidden="1" customWidth="1"/>
    <col min="15" max="19" width="14.7109375" style="0" customWidth="1"/>
  </cols>
  <sheetData>
    <row r="1" spans="1:26" s="4" customFormat="1" ht="15.75" customHeight="1">
      <c r="A1" s="80" t="s">
        <v>309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256"/>
      <c r="M1" s="256"/>
      <c r="N1" s="80"/>
      <c r="O1" s="80"/>
      <c r="P1" s="80"/>
      <c r="Q1" s="80"/>
      <c r="R1" s="80"/>
      <c r="S1" s="392"/>
      <c r="T1" s="392"/>
      <c r="U1" s="392"/>
      <c r="V1" s="392"/>
      <c r="W1" s="392"/>
      <c r="X1" s="392"/>
      <c r="Y1" s="392"/>
      <c r="Z1" s="89"/>
    </row>
    <row r="2" spans="1:26" s="11" customFormat="1" ht="15" customHeight="1" thickBot="1">
      <c r="A2" s="21" t="s">
        <v>344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57"/>
      <c r="M2" s="257"/>
      <c r="N2" s="97" t="s">
        <v>345</v>
      </c>
      <c r="O2" s="260"/>
      <c r="P2" s="97"/>
      <c r="Q2" s="97"/>
      <c r="R2" s="97"/>
      <c r="S2" s="97" t="s">
        <v>345</v>
      </c>
      <c r="T2" s="20"/>
      <c r="U2" s="20"/>
      <c r="V2" s="20"/>
      <c r="W2" s="20"/>
      <c r="X2" s="20"/>
      <c r="Y2" s="20"/>
      <c r="Z2" s="20"/>
    </row>
    <row r="3" spans="1:26" ht="15.75" customHeight="1" thickTop="1">
      <c r="A3" s="383" t="s">
        <v>336</v>
      </c>
      <c r="B3" s="385" t="s">
        <v>71</v>
      </c>
      <c r="C3" s="367"/>
      <c r="D3" s="368" t="s">
        <v>72</v>
      </c>
      <c r="E3" s="367"/>
      <c r="F3" s="385" t="s">
        <v>73</v>
      </c>
      <c r="G3" s="367"/>
      <c r="H3" s="377" t="s">
        <v>357</v>
      </c>
      <c r="I3" s="378"/>
      <c r="J3" s="377" t="s">
        <v>382</v>
      </c>
      <c r="K3" s="378"/>
      <c r="L3" s="381" t="s">
        <v>383</v>
      </c>
      <c r="M3" s="382"/>
      <c r="N3" s="179" t="s">
        <v>341</v>
      </c>
      <c r="O3" s="381" t="s">
        <v>384</v>
      </c>
      <c r="P3" s="382"/>
      <c r="Q3" s="381" t="s">
        <v>385</v>
      </c>
      <c r="R3" s="382"/>
      <c r="S3" s="179" t="s">
        <v>371</v>
      </c>
      <c r="T3" s="81"/>
      <c r="U3" s="380"/>
      <c r="V3" s="380"/>
      <c r="W3" s="380"/>
      <c r="X3" s="380"/>
      <c r="Y3" s="380"/>
      <c r="Z3" s="14"/>
    </row>
    <row r="4" spans="1:26" ht="15.75" customHeight="1">
      <c r="A4" s="384"/>
      <c r="B4" s="8" t="s">
        <v>65</v>
      </c>
      <c r="C4" s="7" t="s">
        <v>74</v>
      </c>
      <c r="D4" s="7" t="s">
        <v>65</v>
      </c>
      <c r="E4" s="7" t="s">
        <v>74</v>
      </c>
      <c r="F4" s="8" t="s">
        <v>65</v>
      </c>
      <c r="G4" s="7" t="s">
        <v>74</v>
      </c>
      <c r="H4" s="7" t="s">
        <v>65</v>
      </c>
      <c r="I4" s="7" t="s">
        <v>74</v>
      </c>
      <c r="J4" s="8" t="s">
        <v>65</v>
      </c>
      <c r="K4" s="7" t="s">
        <v>74</v>
      </c>
      <c r="L4" s="258" t="s">
        <v>65</v>
      </c>
      <c r="M4" s="259" t="s">
        <v>74</v>
      </c>
      <c r="N4" s="9" t="s">
        <v>110</v>
      </c>
      <c r="O4" s="258" t="s">
        <v>65</v>
      </c>
      <c r="P4" s="259" t="s">
        <v>74</v>
      </c>
      <c r="Q4" s="258" t="s">
        <v>65</v>
      </c>
      <c r="R4" s="259" t="s">
        <v>74</v>
      </c>
      <c r="S4" s="9" t="s">
        <v>349</v>
      </c>
      <c r="T4" s="24"/>
      <c r="U4" s="24"/>
      <c r="V4" s="24"/>
      <c r="W4" s="379"/>
      <c r="X4" s="379"/>
      <c r="Y4" s="379"/>
      <c r="Z4" s="14"/>
    </row>
    <row r="5" spans="1:26" ht="15.75" customHeight="1">
      <c r="A5" s="104" t="s">
        <v>76</v>
      </c>
      <c r="B5" s="68">
        <v>102188869</v>
      </c>
      <c r="C5" s="68">
        <v>98062683</v>
      </c>
      <c r="D5" s="68">
        <v>100150000</v>
      </c>
      <c r="E5" s="68">
        <v>104551560</v>
      </c>
      <c r="F5" s="68">
        <v>101850000</v>
      </c>
      <c r="G5" s="68">
        <v>109751421</v>
      </c>
      <c r="H5" s="72">
        <v>107909814</v>
      </c>
      <c r="I5" s="68">
        <v>103458279</v>
      </c>
      <c r="J5" s="72">
        <f>SUM(J6:J20)</f>
        <v>112083019</v>
      </c>
      <c r="K5" s="72">
        <f>SUM(K6:K20)</f>
        <v>105822655</v>
      </c>
      <c r="L5" s="72">
        <f>SUM(L6:L20)</f>
        <v>109373674</v>
      </c>
      <c r="M5" s="72">
        <v>103801562</v>
      </c>
      <c r="N5" s="72">
        <f>SUM(N6:N20)</f>
        <v>113060000</v>
      </c>
      <c r="O5" s="73">
        <v>118204368</v>
      </c>
      <c r="P5" s="73">
        <f>SUM(P6:P20)</f>
        <v>113711303</v>
      </c>
      <c r="Q5" s="68">
        <v>125109812</v>
      </c>
      <c r="R5" s="68">
        <v>120679197</v>
      </c>
      <c r="S5" s="68">
        <v>108720000</v>
      </c>
      <c r="T5" s="68"/>
      <c r="U5" s="68"/>
      <c r="V5" s="68"/>
      <c r="W5" s="68"/>
      <c r="X5" s="68"/>
      <c r="Y5" s="68"/>
      <c r="Z5" s="14"/>
    </row>
    <row r="6" spans="1:26" ht="15" customHeight="1">
      <c r="A6" s="105" t="s">
        <v>95</v>
      </c>
      <c r="B6" s="70">
        <v>714333</v>
      </c>
      <c r="C6" s="70">
        <v>712980</v>
      </c>
      <c r="D6" s="70">
        <v>719923</v>
      </c>
      <c r="E6" s="70">
        <v>700339</v>
      </c>
      <c r="F6" s="70">
        <v>700940</v>
      </c>
      <c r="G6" s="70">
        <v>651653</v>
      </c>
      <c r="H6" s="73">
        <v>663823</v>
      </c>
      <c r="I6" s="73">
        <v>661240</v>
      </c>
      <c r="J6" s="73">
        <v>673901</v>
      </c>
      <c r="K6" s="73">
        <v>668279</v>
      </c>
      <c r="L6" s="73">
        <v>670402</v>
      </c>
      <c r="M6" s="73">
        <v>666182</v>
      </c>
      <c r="N6" s="68">
        <v>691290</v>
      </c>
      <c r="O6" s="73">
        <v>659929</v>
      </c>
      <c r="P6" s="73">
        <v>652346</v>
      </c>
      <c r="Q6" s="68">
        <v>648944</v>
      </c>
      <c r="R6" s="68">
        <v>647481</v>
      </c>
      <c r="S6" s="68">
        <v>657796</v>
      </c>
      <c r="T6" s="70"/>
      <c r="U6" s="68"/>
      <c r="V6" s="68"/>
      <c r="W6" s="68"/>
      <c r="X6" s="68"/>
      <c r="Y6" s="68"/>
      <c r="Z6" s="14"/>
    </row>
    <row r="7" spans="1:26" ht="15" customHeight="1">
      <c r="A7" s="105" t="s">
        <v>96</v>
      </c>
      <c r="B7" s="70">
        <v>12106929</v>
      </c>
      <c r="C7" s="70">
        <v>11889233</v>
      </c>
      <c r="D7" s="70">
        <v>8433219</v>
      </c>
      <c r="E7" s="70">
        <v>10979883</v>
      </c>
      <c r="F7" s="70">
        <v>8488455</v>
      </c>
      <c r="G7" s="70">
        <v>10783868</v>
      </c>
      <c r="H7" s="73">
        <v>13097831</v>
      </c>
      <c r="I7" s="73">
        <v>12674547</v>
      </c>
      <c r="J7" s="73">
        <v>13259018</v>
      </c>
      <c r="K7" s="73">
        <v>12887370</v>
      </c>
      <c r="L7" s="73">
        <v>9734368</v>
      </c>
      <c r="M7" s="73">
        <v>9403018</v>
      </c>
      <c r="N7" s="68">
        <v>9829960</v>
      </c>
      <c r="O7" s="73">
        <v>11895406</v>
      </c>
      <c r="P7" s="73">
        <v>11572624</v>
      </c>
      <c r="Q7" s="68">
        <v>12477665</v>
      </c>
      <c r="R7" s="68">
        <v>12198391</v>
      </c>
      <c r="S7" s="68">
        <v>10119484</v>
      </c>
      <c r="T7" s="70"/>
      <c r="U7" s="68"/>
      <c r="V7" s="68"/>
      <c r="W7" s="68"/>
      <c r="X7" s="68"/>
      <c r="Y7" s="68"/>
      <c r="Z7" s="14"/>
    </row>
    <row r="8" spans="1:26" ht="15" customHeight="1">
      <c r="A8" s="105" t="s">
        <v>97</v>
      </c>
      <c r="B8" s="70">
        <v>23348928</v>
      </c>
      <c r="C8" s="70">
        <v>23153267</v>
      </c>
      <c r="D8" s="70">
        <v>24975464</v>
      </c>
      <c r="E8" s="70">
        <v>25730932</v>
      </c>
      <c r="F8" s="70">
        <v>27218617</v>
      </c>
      <c r="G8" s="70">
        <v>29138156</v>
      </c>
      <c r="H8" s="73">
        <v>26675897</v>
      </c>
      <c r="I8" s="73">
        <v>26393693</v>
      </c>
      <c r="J8" s="73">
        <v>28911633</v>
      </c>
      <c r="K8" s="73">
        <v>27024725</v>
      </c>
      <c r="L8" s="73">
        <v>30341268</v>
      </c>
      <c r="M8" s="73">
        <v>29145247</v>
      </c>
      <c r="N8" s="68">
        <v>31297206</v>
      </c>
      <c r="O8" s="73">
        <v>31558079</v>
      </c>
      <c r="P8" s="73">
        <v>30903780</v>
      </c>
      <c r="Q8" s="68">
        <v>32230195</v>
      </c>
      <c r="R8" s="68">
        <v>31734160</v>
      </c>
      <c r="S8" s="68">
        <v>33689818</v>
      </c>
      <c r="T8" s="70"/>
      <c r="U8" s="68"/>
      <c r="V8" s="68"/>
      <c r="W8" s="68"/>
      <c r="X8" s="68"/>
      <c r="Y8" s="68"/>
      <c r="Z8" s="14"/>
    </row>
    <row r="9" spans="1:26" ht="15" customHeight="1">
      <c r="A9" s="105" t="s">
        <v>98</v>
      </c>
      <c r="B9" s="70">
        <v>7269626</v>
      </c>
      <c r="C9" s="70">
        <v>7197764</v>
      </c>
      <c r="D9" s="70">
        <v>12058977</v>
      </c>
      <c r="E9" s="70">
        <v>11581527</v>
      </c>
      <c r="F9" s="70">
        <v>9841181</v>
      </c>
      <c r="G9" s="70">
        <v>9325978</v>
      </c>
      <c r="H9" s="73">
        <v>7257580</v>
      </c>
      <c r="I9" s="73">
        <v>7164788</v>
      </c>
      <c r="J9" s="73">
        <v>7923751</v>
      </c>
      <c r="K9" s="73">
        <v>7596496</v>
      </c>
      <c r="L9" s="73">
        <v>9088755</v>
      </c>
      <c r="M9" s="73">
        <v>8855164</v>
      </c>
      <c r="N9" s="68">
        <v>13569623</v>
      </c>
      <c r="O9" s="73">
        <v>13313889</v>
      </c>
      <c r="P9" s="73">
        <v>13215012</v>
      </c>
      <c r="Q9" s="68">
        <v>17412578</v>
      </c>
      <c r="R9" s="68">
        <v>16862382</v>
      </c>
      <c r="S9" s="68">
        <v>8726995</v>
      </c>
      <c r="T9" s="70"/>
      <c r="U9" s="68"/>
      <c r="V9" s="68"/>
      <c r="W9" s="68"/>
      <c r="X9" s="68"/>
      <c r="Y9" s="68"/>
      <c r="Z9" s="14"/>
    </row>
    <row r="10" spans="1:26" ht="15" customHeight="1">
      <c r="A10" s="105" t="s">
        <v>99</v>
      </c>
      <c r="B10" s="70">
        <v>133998</v>
      </c>
      <c r="C10" s="70">
        <v>131911</v>
      </c>
      <c r="D10" s="70">
        <v>133167</v>
      </c>
      <c r="E10" s="70">
        <v>115066</v>
      </c>
      <c r="F10" s="70">
        <v>110530</v>
      </c>
      <c r="G10" s="70">
        <v>99627</v>
      </c>
      <c r="H10" s="73">
        <v>129098</v>
      </c>
      <c r="I10" s="73">
        <v>122940</v>
      </c>
      <c r="J10" s="73">
        <v>97559</v>
      </c>
      <c r="K10" s="73">
        <v>94555</v>
      </c>
      <c r="L10" s="73">
        <v>125168</v>
      </c>
      <c r="M10" s="73">
        <v>116188</v>
      </c>
      <c r="N10" s="68">
        <v>120696</v>
      </c>
      <c r="O10" s="73">
        <v>110338</v>
      </c>
      <c r="P10" s="73">
        <v>107003</v>
      </c>
      <c r="Q10" s="68">
        <v>121332</v>
      </c>
      <c r="R10" s="68">
        <v>115921</v>
      </c>
      <c r="S10" s="68">
        <v>107369</v>
      </c>
      <c r="T10" s="70"/>
      <c r="U10" s="68"/>
      <c r="V10" s="68"/>
      <c r="W10" s="68"/>
      <c r="X10" s="68"/>
      <c r="Y10" s="68"/>
      <c r="Z10" s="14"/>
    </row>
    <row r="11" spans="1:26" ht="15" customHeight="1">
      <c r="A11" s="105" t="s">
        <v>100</v>
      </c>
      <c r="B11" s="70">
        <v>3160969</v>
      </c>
      <c r="C11" s="70">
        <v>3102607</v>
      </c>
      <c r="D11" s="70">
        <v>3029910</v>
      </c>
      <c r="E11" s="70">
        <v>2981943</v>
      </c>
      <c r="F11" s="70">
        <v>3322665</v>
      </c>
      <c r="G11" s="70">
        <v>3097379</v>
      </c>
      <c r="H11" s="73">
        <v>2833617</v>
      </c>
      <c r="I11" s="73">
        <v>2587068</v>
      </c>
      <c r="J11" s="73">
        <v>2784897</v>
      </c>
      <c r="K11" s="73">
        <v>2639931</v>
      </c>
      <c r="L11" s="73">
        <v>2568247</v>
      </c>
      <c r="M11" s="73">
        <v>2522297</v>
      </c>
      <c r="N11" s="68">
        <v>2444824</v>
      </c>
      <c r="O11" s="73">
        <v>2178194</v>
      </c>
      <c r="P11" s="73">
        <v>2120069</v>
      </c>
      <c r="Q11" s="68">
        <v>2196965</v>
      </c>
      <c r="R11" s="68">
        <v>2280999</v>
      </c>
      <c r="S11" s="68">
        <v>3864112</v>
      </c>
      <c r="T11" s="70"/>
      <c r="U11" s="68"/>
      <c r="V11" s="68"/>
      <c r="W11" s="68"/>
      <c r="X11" s="68"/>
      <c r="Y11" s="68"/>
      <c r="Z11" s="14"/>
    </row>
    <row r="12" spans="1:26" ht="15" customHeight="1">
      <c r="A12" s="105" t="s">
        <v>101</v>
      </c>
      <c r="B12" s="70">
        <v>3610712</v>
      </c>
      <c r="C12" s="70">
        <v>3490811</v>
      </c>
      <c r="D12" s="70">
        <v>3965081</v>
      </c>
      <c r="E12" s="70">
        <v>3804788</v>
      </c>
      <c r="F12" s="70">
        <v>4170024</v>
      </c>
      <c r="G12" s="70">
        <v>4052272</v>
      </c>
      <c r="H12" s="73">
        <v>4055068</v>
      </c>
      <c r="I12" s="73">
        <v>3973570</v>
      </c>
      <c r="J12" s="73">
        <v>3957790</v>
      </c>
      <c r="K12" s="73">
        <v>3902097</v>
      </c>
      <c r="L12" s="73">
        <v>4236725</v>
      </c>
      <c r="M12" s="73">
        <v>4136150</v>
      </c>
      <c r="N12" s="68">
        <v>4024997</v>
      </c>
      <c r="O12" s="73">
        <v>4114668</v>
      </c>
      <c r="P12" s="73">
        <v>3972895</v>
      </c>
      <c r="Q12" s="68">
        <v>4650910</v>
      </c>
      <c r="R12" s="68">
        <v>4480690</v>
      </c>
      <c r="S12" s="68">
        <v>2043130</v>
      </c>
      <c r="T12" s="70"/>
      <c r="U12" s="68"/>
      <c r="V12" s="68"/>
      <c r="W12" s="68"/>
      <c r="X12" s="68"/>
      <c r="Y12" s="68"/>
      <c r="Z12" s="14"/>
    </row>
    <row r="13" spans="1:26" ht="15" customHeight="1">
      <c r="A13" s="105" t="s">
        <v>102</v>
      </c>
      <c r="B13" s="70">
        <v>27797227</v>
      </c>
      <c r="C13" s="70">
        <v>24575658</v>
      </c>
      <c r="D13" s="70">
        <v>22583889</v>
      </c>
      <c r="E13" s="70">
        <v>25445197</v>
      </c>
      <c r="F13" s="70">
        <v>22160382</v>
      </c>
      <c r="G13" s="70">
        <v>24308951</v>
      </c>
      <c r="H13" s="73">
        <v>25969040</v>
      </c>
      <c r="I13" s="73">
        <v>23473132</v>
      </c>
      <c r="J13" s="73">
        <v>25450476</v>
      </c>
      <c r="K13" s="73">
        <v>22941930</v>
      </c>
      <c r="L13" s="73">
        <v>25388195</v>
      </c>
      <c r="M13" s="73">
        <v>22292832</v>
      </c>
      <c r="N13" s="68">
        <v>23436459</v>
      </c>
      <c r="O13" s="73">
        <v>25971709</v>
      </c>
      <c r="P13" s="73">
        <v>23387858</v>
      </c>
      <c r="Q13" s="68">
        <v>24140928</v>
      </c>
      <c r="R13" s="68">
        <v>21880698</v>
      </c>
      <c r="S13" s="68">
        <v>23361001</v>
      </c>
      <c r="T13" s="70"/>
      <c r="U13" s="68"/>
      <c r="V13" s="68"/>
      <c r="W13" s="68"/>
      <c r="X13" s="68"/>
      <c r="Y13" s="68"/>
      <c r="Z13" s="14"/>
    </row>
    <row r="14" spans="1:26" ht="15" customHeight="1">
      <c r="A14" s="105" t="s">
        <v>103</v>
      </c>
      <c r="B14" s="70">
        <v>3667782</v>
      </c>
      <c r="C14" s="70">
        <v>3594701</v>
      </c>
      <c r="D14" s="70">
        <v>3371406</v>
      </c>
      <c r="E14" s="70">
        <v>3495488</v>
      </c>
      <c r="F14" s="70">
        <v>3391908</v>
      </c>
      <c r="G14" s="70">
        <v>3783896</v>
      </c>
      <c r="H14" s="73">
        <v>3852381</v>
      </c>
      <c r="I14" s="73">
        <v>3760706</v>
      </c>
      <c r="J14" s="73">
        <v>3529149</v>
      </c>
      <c r="K14" s="73">
        <v>3484489</v>
      </c>
      <c r="L14" s="73">
        <v>3991460</v>
      </c>
      <c r="M14" s="73">
        <v>3883633</v>
      </c>
      <c r="N14" s="68">
        <v>3525205</v>
      </c>
      <c r="O14" s="73">
        <v>3741012</v>
      </c>
      <c r="P14" s="73">
        <v>3689536</v>
      </c>
      <c r="Q14" s="68">
        <v>3631035</v>
      </c>
      <c r="R14" s="68">
        <v>3509062</v>
      </c>
      <c r="S14" s="68">
        <v>3378613</v>
      </c>
      <c r="T14" s="70"/>
      <c r="U14" s="68"/>
      <c r="V14" s="68"/>
      <c r="W14" s="68"/>
      <c r="X14" s="68"/>
      <c r="Y14" s="68"/>
      <c r="Z14" s="14"/>
    </row>
    <row r="15" spans="1:26" ht="15" customHeight="1">
      <c r="A15" s="105" t="s">
        <v>104</v>
      </c>
      <c r="B15" s="70">
        <v>10158655</v>
      </c>
      <c r="C15" s="70">
        <v>10074295</v>
      </c>
      <c r="D15" s="70">
        <v>10265625</v>
      </c>
      <c r="E15" s="70">
        <v>9287877</v>
      </c>
      <c r="F15" s="70">
        <v>11117604</v>
      </c>
      <c r="G15" s="70">
        <v>12517725</v>
      </c>
      <c r="H15" s="73">
        <v>11856632</v>
      </c>
      <c r="I15" s="73">
        <v>11223055</v>
      </c>
      <c r="J15" s="73">
        <v>11298848</v>
      </c>
      <c r="K15" s="73">
        <v>10542327</v>
      </c>
      <c r="L15" s="73">
        <v>10255387</v>
      </c>
      <c r="M15" s="73">
        <v>9931437</v>
      </c>
      <c r="N15" s="68">
        <v>10325651</v>
      </c>
      <c r="O15" s="73">
        <v>10538531</v>
      </c>
      <c r="P15" s="73">
        <v>10102608</v>
      </c>
      <c r="Q15" s="68">
        <v>8916021</v>
      </c>
      <c r="R15" s="68">
        <v>8739765</v>
      </c>
      <c r="S15" s="68">
        <v>8871075</v>
      </c>
      <c r="T15" s="70"/>
      <c r="U15" s="68"/>
      <c r="V15" s="68"/>
      <c r="W15" s="68"/>
      <c r="X15" s="68"/>
      <c r="Y15" s="68"/>
      <c r="Z15" s="14"/>
    </row>
    <row r="16" spans="1:26" ht="15" customHeight="1">
      <c r="A16" s="105" t="s">
        <v>105</v>
      </c>
      <c r="B16" s="70">
        <v>309330</v>
      </c>
      <c r="C16" s="70">
        <v>241480</v>
      </c>
      <c r="D16" s="70">
        <v>288668</v>
      </c>
      <c r="E16" s="70">
        <v>200161</v>
      </c>
      <c r="F16" s="70">
        <v>288944</v>
      </c>
      <c r="G16" s="70">
        <v>168454</v>
      </c>
      <c r="H16" s="73">
        <v>102028</v>
      </c>
      <c r="I16" s="73">
        <v>96793</v>
      </c>
      <c r="J16" s="73">
        <v>176936</v>
      </c>
      <c r="K16" s="73">
        <v>132455</v>
      </c>
      <c r="L16" s="73">
        <v>83578</v>
      </c>
      <c r="M16" s="73">
        <v>65457</v>
      </c>
      <c r="N16" s="68">
        <v>296667</v>
      </c>
      <c r="O16" s="73">
        <v>204088</v>
      </c>
      <c r="P16" s="73">
        <v>163373</v>
      </c>
      <c r="Q16" s="68">
        <v>408543</v>
      </c>
      <c r="R16" s="68">
        <v>301723</v>
      </c>
      <c r="S16" s="68">
        <v>311549</v>
      </c>
      <c r="T16" s="70"/>
      <c r="U16" s="68"/>
      <c r="V16" s="68"/>
      <c r="W16" s="68"/>
      <c r="X16" s="68"/>
      <c r="Y16" s="68"/>
      <c r="Z16" s="14"/>
    </row>
    <row r="17" spans="1:26" ht="15" customHeight="1">
      <c r="A17" s="105" t="s">
        <v>106</v>
      </c>
      <c r="B17" s="70">
        <v>9898101</v>
      </c>
      <c r="C17" s="70">
        <v>9897974</v>
      </c>
      <c r="D17" s="70">
        <v>10294670</v>
      </c>
      <c r="E17" s="70">
        <v>10228356</v>
      </c>
      <c r="F17" s="70">
        <v>11008749</v>
      </c>
      <c r="G17" s="70">
        <v>11823462</v>
      </c>
      <c r="H17" s="73">
        <v>11331145</v>
      </c>
      <c r="I17" s="73">
        <v>11326745</v>
      </c>
      <c r="J17" s="73">
        <v>13919061</v>
      </c>
      <c r="K17" s="73">
        <v>13908001</v>
      </c>
      <c r="L17" s="73">
        <v>12790120</v>
      </c>
      <c r="M17" s="73">
        <v>12783957</v>
      </c>
      <c r="N17" s="68">
        <v>13397421</v>
      </c>
      <c r="O17" s="73">
        <v>13830212</v>
      </c>
      <c r="P17" s="73">
        <v>13824199</v>
      </c>
      <c r="Q17" s="68">
        <v>17933932</v>
      </c>
      <c r="R17" s="68">
        <v>17927923</v>
      </c>
      <c r="S17" s="68">
        <v>13489057</v>
      </c>
      <c r="T17" s="70"/>
      <c r="U17" s="68"/>
      <c r="V17" s="68"/>
      <c r="W17" s="68"/>
      <c r="X17" s="68"/>
      <c r="Y17" s="68"/>
      <c r="Z17" s="14"/>
    </row>
    <row r="18" spans="1:26" ht="15" customHeight="1">
      <c r="A18" s="105" t="s">
        <v>107</v>
      </c>
      <c r="B18" s="70">
        <v>1</v>
      </c>
      <c r="C18" s="70">
        <v>0</v>
      </c>
      <c r="D18" s="70">
        <v>1</v>
      </c>
      <c r="E18" s="70">
        <v>0</v>
      </c>
      <c r="F18" s="70">
        <v>1</v>
      </c>
      <c r="G18" s="70">
        <v>0</v>
      </c>
      <c r="H18" s="73">
        <v>1</v>
      </c>
      <c r="I18" s="73">
        <v>0</v>
      </c>
      <c r="J18" s="73">
        <v>0</v>
      </c>
      <c r="K18" s="73">
        <v>0</v>
      </c>
      <c r="L18" s="73">
        <v>1</v>
      </c>
      <c r="M18" s="73">
        <v>0</v>
      </c>
      <c r="N18" s="68">
        <v>1</v>
      </c>
      <c r="O18" s="73">
        <v>150</v>
      </c>
      <c r="P18" s="73">
        <v>0</v>
      </c>
      <c r="Q18" s="68">
        <v>1000</v>
      </c>
      <c r="R18" s="68">
        <v>0</v>
      </c>
      <c r="S18" s="68">
        <v>1</v>
      </c>
      <c r="T18" s="70"/>
      <c r="U18" s="68"/>
      <c r="V18" s="68"/>
      <c r="W18" s="68"/>
      <c r="X18" s="68"/>
      <c r="Y18" s="68"/>
      <c r="Z18" s="14"/>
    </row>
    <row r="19" spans="1:26" ht="15" customHeight="1">
      <c r="A19" s="105" t="s">
        <v>108</v>
      </c>
      <c r="B19" s="70">
        <v>12279</v>
      </c>
      <c r="C19" s="70">
        <v>0</v>
      </c>
      <c r="D19" s="70">
        <v>30000</v>
      </c>
      <c r="E19" s="70">
        <v>0</v>
      </c>
      <c r="F19" s="70">
        <v>30000</v>
      </c>
      <c r="G19" s="70">
        <v>0</v>
      </c>
      <c r="H19" s="73">
        <v>85673</v>
      </c>
      <c r="I19" s="73">
        <v>0</v>
      </c>
      <c r="J19" s="73">
        <v>100000</v>
      </c>
      <c r="K19" s="73">
        <v>0</v>
      </c>
      <c r="L19" s="73">
        <v>100000</v>
      </c>
      <c r="M19" s="73">
        <v>0</v>
      </c>
      <c r="N19" s="68">
        <v>100000</v>
      </c>
      <c r="O19" s="73">
        <v>88164</v>
      </c>
      <c r="P19" s="73">
        <v>0</v>
      </c>
      <c r="Q19" s="68">
        <v>21590</v>
      </c>
      <c r="R19" s="68">
        <v>0</v>
      </c>
      <c r="S19" s="68">
        <v>100000</v>
      </c>
      <c r="T19" s="70"/>
      <c r="U19" s="68"/>
      <c r="V19" s="68"/>
      <c r="W19" s="68"/>
      <c r="X19" s="68"/>
      <c r="Y19" s="68"/>
      <c r="Z19" s="14"/>
    </row>
    <row r="20" spans="1:26" ht="15" customHeight="1">
      <c r="A20" s="147" t="s">
        <v>109</v>
      </c>
      <c r="B20" s="295">
        <v>0</v>
      </c>
      <c r="C20" s="295">
        <v>0</v>
      </c>
      <c r="D20" s="295">
        <v>0</v>
      </c>
      <c r="E20" s="295">
        <v>0</v>
      </c>
      <c r="F20" s="295">
        <v>0</v>
      </c>
      <c r="G20" s="295">
        <v>0</v>
      </c>
      <c r="H20" s="296">
        <v>0</v>
      </c>
      <c r="I20" s="296">
        <v>0</v>
      </c>
      <c r="J20" s="296">
        <v>0</v>
      </c>
      <c r="K20" s="296">
        <v>0</v>
      </c>
      <c r="L20" s="296">
        <v>0</v>
      </c>
      <c r="M20" s="296">
        <v>0</v>
      </c>
      <c r="N20" s="261">
        <v>0</v>
      </c>
      <c r="O20" s="296">
        <v>0</v>
      </c>
      <c r="P20" s="296">
        <v>0</v>
      </c>
      <c r="Q20" s="261">
        <v>0</v>
      </c>
      <c r="R20" s="261">
        <v>0</v>
      </c>
      <c r="S20" s="261">
        <v>0</v>
      </c>
      <c r="T20" s="70"/>
      <c r="U20" s="68"/>
      <c r="V20" s="68"/>
      <c r="W20" s="68"/>
      <c r="X20" s="68"/>
      <c r="Y20" s="68"/>
      <c r="Z20" s="14"/>
    </row>
    <row r="21" spans="1:18" ht="12" customHeight="1">
      <c r="A21" s="117" t="s">
        <v>75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214"/>
      <c r="M21" s="214"/>
      <c r="N21" s="34"/>
      <c r="O21" s="34"/>
      <c r="P21" s="34"/>
      <c r="Q21" s="34"/>
      <c r="R21" s="34"/>
    </row>
  </sheetData>
  <mergeCells count="13">
    <mergeCell ref="A3:A4"/>
    <mergeCell ref="B3:C3"/>
    <mergeCell ref="D3:E3"/>
    <mergeCell ref="F3:G3"/>
    <mergeCell ref="H3:I3"/>
    <mergeCell ref="W4:Y4"/>
    <mergeCell ref="S1:Y1"/>
    <mergeCell ref="U3:V3"/>
    <mergeCell ref="W3:Y3"/>
    <mergeCell ref="L3:M3"/>
    <mergeCell ref="J3:K3"/>
    <mergeCell ref="O3:P3"/>
    <mergeCell ref="Q3:R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2"/>
  <sheetViews>
    <sheetView workbookViewId="0" topLeftCell="A1">
      <pane xSplit="2" ySplit="4" topLeftCell="C5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"/>
    </sheetView>
  </sheetViews>
  <sheetFormatPr defaultColWidth="9.140625" defaultRowHeight="12"/>
  <cols>
    <col min="1" max="1" width="6.57421875" style="0" customWidth="1"/>
    <col min="2" max="2" width="27.28125" style="0" bestFit="1" customWidth="1"/>
    <col min="3" max="8" width="15.28125" style="0" hidden="1" customWidth="1"/>
    <col min="9" max="10" width="15.28125" style="215" customWidth="1"/>
    <col min="11" max="11" width="15.28125" style="0" hidden="1" customWidth="1"/>
    <col min="12" max="13" width="15.28125" style="217" customWidth="1"/>
    <col min="14" max="17" width="13.28125" style="0" customWidth="1"/>
    <col min="18" max="18" width="4.140625" style="0" customWidth="1"/>
    <col min="19" max="19" width="23.57421875" style="0" bestFit="1" customWidth="1"/>
    <col min="20" max="20" width="15.28125" style="0" customWidth="1"/>
  </cols>
  <sheetData>
    <row r="1" spans="1:13" s="4" customFormat="1" ht="15.75" customHeight="1">
      <c r="A1" s="80" t="s">
        <v>311</v>
      </c>
      <c r="B1" s="80"/>
      <c r="C1" s="80"/>
      <c r="D1" s="80"/>
      <c r="E1" s="80"/>
      <c r="F1" s="80"/>
      <c r="G1" s="3"/>
      <c r="H1" s="3"/>
      <c r="I1" s="210"/>
      <c r="J1" s="210"/>
      <c r="K1" s="3"/>
      <c r="L1" s="216"/>
      <c r="M1" s="216"/>
    </row>
    <row r="2" spans="1:20" ht="12.75" customHeight="1" thickBot="1">
      <c r="A2" s="35" t="s">
        <v>326</v>
      </c>
      <c r="G2" s="82"/>
      <c r="H2" s="82"/>
      <c r="I2" s="211"/>
      <c r="J2" s="211"/>
      <c r="K2" s="31"/>
      <c r="L2" s="218"/>
      <c r="M2" s="218"/>
      <c r="P2" s="21"/>
      <c r="R2" s="21"/>
      <c r="S2" s="21" t="s">
        <v>431</v>
      </c>
      <c r="T2" s="262"/>
    </row>
    <row r="3" spans="1:21" ht="13.5" customHeight="1" thickTop="1">
      <c r="A3" s="402" t="s">
        <v>1</v>
      </c>
      <c r="B3" s="370"/>
      <c r="C3" s="368" t="s">
        <v>42</v>
      </c>
      <c r="D3" s="367"/>
      <c r="E3" s="385" t="s">
        <v>43</v>
      </c>
      <c r="F3" s="367"/>
      <c r="G3" s="368" t="s">
        <v>44</v>
      </c>
      <c r="H3" s="367"/>
      <c r="I3" s="368" t="s">
        <v>387</v>
      </c>
      <c r="J3" s="367"/>
      <c r="K3" s="116" t="s">
        <v>308</v>
      </c>
      <c r="L3" s="368" t="s">
        <v>388</v>
      </c>
      <c r="M3" s="367"/>
      <c r="N3" s="368" t="s">
        <v>389</v>
      </c>
      <c r="O3" s="367"/>
      <c r="P3" s="407" t="s">
        <v>386</v>
      </c>
      <c r="Q3" s="408"/>
      <c r="R3" s="369" t="s">
        <v>399</v>
      </c>
      <c r="S3" s="370"/>
      <c r="T3" s="292" t="s">
        <v>370</v>
      </c>
      <c r="U3" s="14"/>
    </row>
    <row r="4" spans="1:20" ht="13.5" customHeight="1">
      <c r="A4" s="403"/>
      <c r="B4" s="372"/>
      <c r="C4" s="7" t="s">
        <v>3</v>
      </c>
      <c r="D4" s="7" t="s">
        <v>4</v>
      </c>
      <c r="E4" s="8" t="s">
        <v>3</v>
      </c>
      <c r="F4" s="7" t="s">
        <v>4</v>
      </c>
      <c r="G4" s="7" t="s">
        <v>3</v>
      </c>
      <c r="H4" s="7" t="s">
        <v>4</v>
      </c>
      <c r="I4" s="212" t="s">
        <v>339</v>
      </c>
      <c r="J4" s="212" t="s">
        <v>340</v>
      </c>
      <c r="K4" s="115" t="s">
        <v>110</v>
      </c>
      <c r="L4" s="53" t="s">
        <v>342</v>
      </c>
      <c r="M4" s="53" t="s">
        <v>343</v>
      </c>
      <c r="N4" s="53" t="s">
        <v>342</v>
      </c>
      <c r="O4" s="53" t="s">
        <v>343</v>
      </c>
      <c r="P4" s="53" t="s">
        <v>342</v>
      </c>
      <c r="Q4" s="95" t="s">
        <v>343</v>
      </c>
      <c r="R4" s="371"/>
      <c r="S4" s="372"/>
      <c r="T4" s="290" t="s">
        <v>349</v>
      </c>
    </row>
    <row r="5" spans="1:20" ht="18" customHeight="1">
      <c r="A5" s="404" t="s">
        <v>36</v>
      </c>
      <c r="B5" s="30" t="s">
        <v>5</v>
      </c>
      <c r="C5" s="121">
        <v>2613037</v>
      </c>
      <c r="D5" s="122">
        <v>2609481</v>
      </c>
      <c r="E5" s="121">
        <v>2100678.333</v>
      </c>
      <c r="F5" s="122">
        <v>2071190.333</v>
      </c>
      <c r="G5" s="123">
        <v>2927203</v>
      </c>
      <c r="H5" s="123">
        <v>2917186</v>
      </c>
      <c r="I5" s="213">
        <v>2317673</v>
      </c>
      <c r="J5" s="213">
        <v>2296961</v>
      </c>
      <c r="K5" s="125">
        <v>2126000</v>
      </c>
      <c r="L5" s="123">
        <v>2239479</v>
      </c>
      <c r="M5" s="123">
        <v>2183329</v>
      </c>
      <c r="N5" s="344">
        <v>1867122</v>
      </c>
      <c r="O5" s="344">
        <v>1867122</v>
      </c>
      <c r="P5" s="346">
        <v>1804814</v>
      </c>
      <c r="Q5" s="346">
        <v>1783354</v>
      </c>
      <c r="R5" s="373" t="s">
        <v>430</v>
      </c>
      <c r="S5" s="348" t="s">
        <v>419</v>
      </c>
      <c r="T5" s="128">
        <v>2365000</v>
      </c>
    </row>
    <row r="6" spans="1:20" ht="18" customHeight="1">
      <c r="A6" s="405"/>
      <c r="B6" s="22" t="s">
        <v>6</v>
      </c>
      <c r="C6" s="126">
        <v>18652432</v>
      </c>
      <c r="D6" s="126">
        <v>17886200</v>
      </c>
      <c r="E6" s="126">
        <v>19939269.099</v>
      </c>
      <c r="F6" s="126">
        <v>19183606.933</v>
      </c>
      <c r="G6" s="123">
        <v>22387402</v>
      </c>
      <c r="H6" s="123">
        <v>21255276</v>
      </c>
      <c r="I6" s="213">
        <v>22745350</v>
      </c>
      <c r="J6" s="213">
        <v>22745350</v>
      </c>
      <c r="K6" s="125">
        <v>23140000</v>
      </c>
      <c r="L6" s="123">
        <v>21798782</v>
      </c>
      <c r="M6" s="123">
        <v>21798782</v>
      </c>
      <c r="N6" s="344">
        <v>24134263</v>
      </c>
      <c r="O6" s="344">
        <v>24134262</v>
      </c>
      <c r="P6" s="346">
        <v>25533808</v>
      </c>
      <c r="Q6" s="346">
        <v>25533808</v>
      </c>
      <c r="R6" s="393"/>
      <c r="S6" s="349" t="s">
        <v>420</v>
      </c>
      <c r="T6" s="128">
        <v>26603000</v>
      </c>
    </row>
    <row r="7" spans="1:20" ht="18" customHeight="1">
      <c r="A7" s="405"/>
      <c r="B7" s="23" t="s">
        <v>7</v>
      </c>
      <c r="C7" s="126">
        <v>177302</v>
      </c>
      <c r="D7" s="126">
        <v>177302</v>
      </c>
      <c r="E7" s="126">
        <v>148140.388</v>
      </c>
      <c r="F7" s="126">
        <v>148140.388</v>
      </c>
      <c r="G7" s="123">
        <v>90376</v>
      </c>
      <c r="H7" s="123">
        <v>90376</v>
      </c>
      <c r="I7" s="213">
        <v>112690</v>
      </c>
      <c r="J7" s="213">
        <v>112690</v>
      </c>
      <c r="K7" s="125">
        <v>45000</v>
      </c>
      <c r="L7" s="123">
        <v>157315</v>
      </c>
      <c r="M7" s="123">
        <v>157315</v>
      </c>
      <c r="N7" s="127" t="s">
        <v>398</v>
      </c>
      <c r="O7" s="127" t="s">
        <v>398</v>
      </c>
      <c r="P7" s="337" t="s">
        <v>398</v>
      </c>
      <c r="Q7" s="337" t="s">
        <v>398</v>
      </c>
      <c r="R7" s="393"/>
      <c r="S7" s="350" t="s">
        <v>421</v>
      </c>
      <c r="T7" s="125">
        <v>93000</v>
      </c>
    </row>
    <row r="8" spans="1:20" ht="18" customHeight="1">
      <c r="A8" s="405"/>
      <c r="B8" s="23" t="s">
        <v>8</v>
      </c>
      <c r="C8" s="126">
        <v>19323595</v>
      </c>
      <c r="D8" s="126">
        <v>19231100</v>
      </c>
      <c r="E8" s="126">
        <v>21823219.575</v>
      </c>
      <c r="F8" s="126">
        <v>21625745.575</v>
      </c>
      <c r="G8" s="123">
        <v>18977211</v>
      </c>
      <c r="H8" s="123">
        <v>18777068</v>
      </c>
      <c r="I8" s="213">
        <v>17573196</v>
      </c>
      <c r="J8" s="213">
        <v>17464770</v>
      </c>
      <c r="K8" s="125">
        <v>16287000</v>
      </c>
      <c r="L8" s="123">
        <v>17598757</v>
      </c>
      <c r="M8" s="123">
        <v>17547176</v>
      </c>
      <c r="N8" s="344">
        <v>15037872</v>
      </c>
      <c r="O8" s="344">
        <v>14973879</v>
      </c>
      <c r="P8" s="346">
        <v>15343517</v>
      </c>
      <c r="Q8" s="346">
        <v>14379817</v>
      </c>
      <c r="R8" s="393"/>
      <c r="S8" s="350" t="s">
        <v>422</v>
      </c>
      <c r="T8" s="128">
        <v>891000</v>
      </c>
    </row>
    <row r="9" spans="1:20" ht="18" customHeight="1">
      <c r="A9" s="405"/>
      <c r="B9" s="23" t="s">
        <v>9</v>
      </c>
      <c r="C9" s="126">
        <v>135286</v>
      </c>
      <c r="D9" s="126">
        <v>135286</v>
      </c>
      <c r="E9" s="126">
        <v>132034.99</v>
      </c>
      <c r="F9" s="126">
        <v>132034.99</v>
      </c>
      <c r="G9" s="123">
        <v>69013</v>
      </c>
      <c r="H9" s="123">
        <v>69013</v>
      </c>
      <c r="I9" s="213">
        <v>92610</v>
      </c>
      <c r="J9" s="213">
        <v>81615</v>
      </c>
      <c r="K9" s="125">
        <v>67000</v>
      </c>
      <c r="L9" s="123">
        <v>90500</v>
      </c>
      <c r="M9" s="123">
        <v>90500</v>
      </c>
      <c r="N9" s="344">
        <v>289704</v>
      </c>
      <c r="O9" s="344">
        <v>287226</v>
      </c>
      <c r="P9" s="346">
        <v>187050</v>
      </c>
      <c r="Q9" s="346">
        <v>180292</v>
      </c>
      <c r="R9" s="393"/>
      <c r="S9" s="350" t="s">
        <v>423</v>
      </c>
      <c r="T9" s="128">
        <v>25000</v>
      </c>
    </row>
    <row r="10" spans="1:20" ht="18" customHeight="1">
      <c r="A10" s="405"/>
      <c r="B10" s="23" t="s">
        <v>10</v>
      </c>
      <c r="C10" s="126">
        <v>907736</v>
      </c>
      <c r="D10" s="126">
        <v>907736</v>
      </c>
      <c r="E10" s="126">
        <v>919365.8</v>
      </c>
      <c r="F10" s="126">
        <v>919365.8</v>
      </c>
      <c r="G10" s="123">
        <v>1264393</v>
      </c>
      <c r="H10" s="123">
        <v>1263669</v>
      </c>
      <c r="I10" s="213">
        <v>1066226</v>
      </c>
      <c r="J10" s="213">
        <v>1066226</v>
      </c>
      <c r="K10" s="125">
        <v>975000</v>
      </c>
      <c r="L10" s="123">
        <v>939930</v>
      </c>
      <c r="M10" s="123">
        <v>939930</v>
      </c>
      <c r="N10" s="344">
        <v>996502</v>
      </c>
      <c r="O10" s="344">
        <v>996503</v>
      </c>
      <c r="P10" s="346">
        <v>873995</v>
      </c>
      <c r="Q10" s="346">
        <v>873995</v>
      </c>
      <c r="R10" s="393"/>
      <c r="S10" s="350" t="s">
        <v>424</v>
      </c>
      <c r="T10" s="128">
        <v>24114000</v>
      </c>
    </row>
    <row r="11" spans="1:20" ht="18" customHeight="1">
      <c r="A11" s="405"/>
      <c r="B11" s="23" t="s">
        <v>11</v>
      </c>
      <c r="C11" s="126">
        <v>72670</v>
      </c>
      <c r="D11" s="126">
        <v>72670</v>
      </c>
      <c r="E11" s="126">
        <v>71951.371</v>
      </c>
      <c r="F11" s="126">
        <v>71951.371</v>
      </c>
      <c r="G11" s="123">
        <v>44304</v>
      </c>
      <c r="H11" s="123">
        <v>44304</v>
      </c>
      <c r="I11" s="213">
        <v>44280</v>
      </c>
      <c r="J11" s="213">
        <v>44280</v>
      </c>
      <c r="K11" s="125">
        <v>45000</v>
      </c>
      <c r="L11" s="123">
        <v>44418</v>
      </c>
      <c r="M11" s="123">
        <v>44418</v>
      </c>
      <c r="N11" s="344">
        <v>44337</v>
      </c>
      <c r="O11" s="344">
        <v>44337</v>
      </c>
      <c r="P11" s="346">
        <v>44180</v>
      </c>
      <c r="Q11" s="346">
        <v>44180</v>
      </c>
      <c r="R11" s="393"/>
      <c r="S11" s="350" t="s">
        <v>425</v>
      </c>
      <c r="T11" s="128">
        <v>626000</v>
      </c>
    </row>
    <row r="12" spans="1:20" ht="18" customHeight="1">
      <c r="A12" s="405"/>
      <c r="B12" s="23" t="s">
        <v>12</v>
      </c>
      <c r="C12" s="126">
        <v>24426039</v>
      </c>
      <c r="D12" s="126">
        <v>24426039</v>
      </c>
      <c r="E12" s="126">
        <v>25422113.449</v>
      </c>
      <c r="F12" s="126">
        <v>25422113.499</v>
      </c>
      <c r="G12" s="123">
        <v>23640419</v>
      </c>
      <c r="H12" s="123">
        <v>23640419</v>
      </c>
      <c r="I12" s="213">
        <v>24348908</v>
      </c>
      <c r="J12" s="213">
        <v>24348908</v>
      </c>
      <c r="K12" s="125">
        <v>25987000</v>
      </c>
      <c r="L12" s="123">
        <v>23970130</v>
      </c>
      <c r="M12" s="123">
        <v>24252235</v>
      </c>
      <c r="N12" s="344">
        <v>24577891</v>
      </c>
      <c r="O12" s="344">
        <v>24577893</v>
      </c>
      <c r="P12" s="346">
        <v>24458076</v>
      </c>
      <c r="Q12" s="346">
        <v>24458076</v>
      </c>
      <c r="R12" s="393"/>
      <c r="S12" s="350" t="s">
        <v>426</v>
      </c>
      <c r="T12" s="128">
        <v>213000</v>
      </c>
    </row>
    <row r="13" spans="1:20" ht="18" customHeight="1">
      <c r="A13" s="405"/>
      <c r="B13" s="23" t="s">
        <v>13</v>
      </c>
      <c r="C13" s="126">
        <v>1355147</v>
      </c>
      <c r="D13" s="126">
        <v>1349632</v>
      </c>
      <c r="E13" s="126">
        <v>1163639.475</v>
      </c>
      <c r="F13" s="126">
        <v>1163639.475</v>
      </c>
      <c r="G13" s="123">
        <v>997917</v>
      </c>
      <c r="H13" s="123">
        <v>987387</v>
      </c>
      <c r="I13" s="213">
        <v>1335369</v>
      </c>
      <c r="J13" s="213">
        <v>1335369</v>
      </c>
      <c r="K13" s="125">
        <v>906000</v>
      </c>
      <c r="L13" s="123">
        <v>1168743</v>
      </c>
      <c r="M13" s="123">
        <v>1165143</v>
      </c>
      <c r="N13" s="344">
        <v>931295</v>
      </c>
      <c r="O13" s="344">
        <v>930145</v>
      </c>
      <c r="P13" s="346">
        <v>722913</v>
      </c>
      <c r="Q13" s="346">
        <v>697559</v>
      </c>
      <c r="R13" s="393"/>
      <c r="S13" s="350" t="s">
        <v>427</v>
      </c>
      <c r="T13" s="128">
        <v>15180000</v>
      </c>
    </row>
    <row r="14" spans="1:20" ht="18" customHeight="1">
      <c r="A14" s="405"/>
      <c r="B14" s="23" t="s">
        <v>14</v>
      </c>
      <c r="C14" s="126">
        <v>1577800</v>
      </c>
      <c r="D14" s="126">
        <v>1577800</v>
      </c>
      <c r="E14" s="126">
        <v>488107.581</v>
      </c>
      <c r="F14" s="126">
        <v>488107.581</v>
      </c>
      <c r="G14" s="123">
        <v>87385</v>
      </c>
      <c r="H14" s="123">
        <v>87385</v>
      </c>
      <c r="I14" s="213">
        <v>194300</v>
      </c>
      <c r="J14" s="213">
        <v>194300</v>
      </c>
      <c r="K14" s="125">
        <v>198000</v>
      </c>
      <c r="L14" s="123">
        <v>346641</v>
      </c>
      <c r="M14" s="123">
        <v>346641</v>
      </c>
      <c r="N14" s="344">
        <v>198318</v>
      </c>
      <c r="O14" s="344">
        <v>198318</v>
      </c>
      <c r="P14" s="346">
        <v>940888</v>
      </c>
      <c r="Q14" s="346">
        <v>940888</v>
      </c>
      <c r="R14" s="394"/>
      <c r="S14" s="351" t="s">
        <v>401</v>
      </c>
      <c r="T14" s="128">
        <f>SUM(T5:T13)</f>
        <v>70110000</v>
      </c>
    </row>
    <row r="15" spans="1:20" ht="18" customHeight="1">
      <c r="A15" s="405"/>
      <c r="B15" s="23" t="s">
        <v>37</v>
      </c>
      <c r="C15" s="127" t="s">
        <v>39</v>
      </c>
      <c r="D15" s="127" t="s">
        <v>39</v>
      </c>
      <c r="E15" s="127">
        <v>177047.454</v>
      </c>
      <c r="F15" s="127">
        <v>82817.237</v>
      </c>
      <c r="G15" s="123">
        <v>208062</v>
      </c>
      <c r="H15" s="123">
        <v>56815</v>
      </c>
      <c r="I15" s="213">
        <v>250865</v>
      </c>
      <c r="J15" s="213">
        <v>53211</v>
      </c>
      <c r="K15" s="125">
        <v>280000</v>
      </c>
      <c r="L15" s="123">
        <v>292884</v>
      </c>
      <c r="M15" s="123">
        <v>56500</v>
      </c>
      <c r="N15" s="344">
        <v>328766</v>
      </c>
      <c r="O15" s="344">
        <v>114497</v>
      </c>
      <c r="P15" s="346">
        <v>304844</v>
      </c>
      <c r="Q15" s="346">
        <v>164246</v>
      </c>
      <c r="R15" s="395" t="s">
        <v>400</v>
      </c>
      <c r="S15" s="364"/>
      <c r="T15" s="365"/>
    </row>
    <row r="16" spans="1:20" ht="18" customHeight="1">
      <c r="A16" s="405"/>
      <c r="B16" s="23" t="s">
        <v>57</v>
      </c>
      <c r="C16" s="127" t="s">
        <v>39</v>
      </c>
      <c r="D16" s="127" t="s">
        <v>39</v>
      </c>
      <c r="E16" s="127" t="s">
        <v>39</v>
      </c>
      <c r="F16" s="127" t="s">
        <v>39</v>
      </c>
      <c r="G16" s="123">
        <v>10481909</v>
      </c>
      <c r="H16" s="123">
        <v>10237872</v>
      </c>
      <c r="I16" s="213">
        <v>12293382</v>
      </c>
      <c r="J16" s="213">
        <v>12274647</v>
      </c>
      <c r="K16" s="125">
        <v>12512000</v>
      </c>
      <c r="L16" s="123">
        <v>13216462</v>
      </c>
      <c r="M16" s="123">
        <v>13075907</v>
      </c>
      <c r="N16" s="344">
        <v>14171853</v>
      </c>
      <c r="O16" s="344">
        <v>14053847</v>
      </c>
      <c r="P16" s="346">
        <v>14468455</v>
      </c>
      <c r="Q16" s="346">
        <v>14324108</v>
      </c>
      <c r="R16" s="396"/>
      <c r="S16" s="361" t="s">
        <v>428</v>
      </c>
      <c r="T16" s="365">
        <v>9122000</v>
      </c>
    </row>
    <row r="17" spans="1:20" ht="18" customHeight="1">
      <c r="A17" s="406"/>
      <c r="B17" s="15" t="s">
        <v>2</v>
      </c>
      <c r="C17" s="128">
        <v>69241044</v>
      </c>
      <c r="D17" s="128">
        <v>68373246</v>
      </c>
      <c r="E17" s="128">
        <v>73763374.74099998</v>
      </c>
      <c r="F17" s="128">
        <v>71597489.604</v>
      </c>
      <c r="G17" s="123">
        <v>81175595</v>
      </c>
      <c r="H17" s="123">
        <v>79426771</v>
      </c>
      <c r="I17" s="213">
        <f>SUM(I5:I16)</f>
        <v>82374849</v>
      </c>
      <c r="J17" s="213">
        <f>SUM(J5:J16)</f>
        <v>82018327</v>
      </c>
      <c r="K17" s="213">
        <f>SUM(K5:K16)</f>
        <v>82568000</v>
      </c>
      <c r="L17" s="123">
        <f>SUM(L5:L16)</f>
        <v>81864041</v>
      </c>
      <c r="M17" s="123">
        <v>81657875</v>
      </c>
      <c r="N17" s="344">
        <f>SUM(N5:N16)</f>
        <v>82577923</v>
      </c>
      <c r="O17" s="344">
        <f>SUM(O5:O16)</f>
        <v>82178029</v>
      </c>
      <c r="P17" s="346">
        <v>84682540</v>
      </c>
      <c r="Q17" s="346">
        <v>83380323</v>
      </c>
      <c r="R17" s="396"/>
      <c r="S17" s="361" t="s">
        <v>432</v>
      </c>
      <c r="T17" s="365">
        <v>18192000</v>
      </c>
    </row>
    <row r="18" spans="1:20" ht="18" customHeight="1">
      <c r="A18" s="398" t="s">
        <v>35</v>
      </c>
      <c r="B18" s="399"/>
      <c r="C18" s="128">
        <v>5431760</v>
      </c>
      <c r="D18" s="128">
        <v>5517059</v>
      </c>
      <c r="E18" s="128">
        <v>5426336</v>
      </c>
      <c r="F18" s="128">
        <v>5466289</v>
      </c>
      <c r="G18" s="123">
        <v>5702883</v>
      </c>
      <c r="H18" s="123">
        <v>5427519</v>
      </c>
      <c r="I18" s="213">
        <v>6140139</v>
      </c>
      <c r="J18" s="213">
        <v>5561508</v>
      </c>
      <c r="K18" s="125">
        <v>5878000</v>
      </c>
      <c r="L18" s="123">
        <v>6061586</v>
      </c>
      <c r="M18" s="123">
        <v>5370627</v>
      </c>
      <c r="N18" s="344">
        <v>5932845</v>
      </c>
      <c r="O18" s="344">
        <v>5282279</v>
      </c>
      <c r="P18" s="346">
        <v>6307396</v>
      </c>
      <c r="Q18" s="346">
        <v>5307666</v>
      </c>
      <c r="R18" s="396"/>
      <c r="S18" s="362" t="s">
        <v>429</v>
      </c>
      <c r="T18" s="365">
        <v>679000</v>
      </c>
    </row>
    <row r="19" spans="1:20" ht="18" customHeight="1">
      <c r="A19" s="400" t="s">
        <v>390</v>
      </c>
      <c r="B19" s="401"/>
      <c r="C19" s="129">
        <v>2776076</v>
      </c>
      <c r="D19" s="129">
        <v>4448556</v>
      </c>
      <c r="E19" s="129">
        <v>1982423</v>
      </c>
      <c r="F19" s="129">
        <v>3744402</v>
      </c>
      <c r="G19" s="123">
        <v>1348848</v>
      </c>
      <c r="H19" s="123">
        <v>2769832</v>
      </c>
      <c r="I19" s="213">
        <v>1664031</v>
      </c>
      <c r="J19" s="213">
        <v>3123361</v>
      </c>
      <c r="K19" s="125">
        <v>3485000</v>
      </c>
      <c r="L19" s="303">
        <v>1507915</v>
      </c>
      <c r="M19" s="303">
        <v>3145372</v>
      </c>
      <c r="N19" s="345">
        <v>1543332</v>
      </c>
      <c r="O19" s="345">
        <v>3521331</v>
      </c>
      <c r="P19" s="347">
        <v>1682194</v>
      </c>
      <c r="Q19" s="347">
        <v>3681224</v>
      </c>
      <c r="R19" s="397"/>
      <c r="S19" s="363" t="s">
        <v>401</v>
      </c>
      <c r="T19" s="366">
        <f>SUM(T16:T18)</f>
        <v>27993000</v>
      </c>
    </row>
    <row r="20" spans="1:13" ht="12">
      <c r="A20" s="132" t="s">
        <v>356</v>
      </c>
      <c r="B20" s="117"/>
      <c r="C20" s="117"/>
      <c r="D20" s="117"/>
      <c r="E20" s="117"/>
      <c r="F20" s="117"/>
      <c r="G20" s="117"/>
      <c r="H20" s="117"/>
      <c r="I20" s="117"/>
      <c r="J20" s="214"/>
      <c r="K20" s="199" t="s">
        <v>328</v>
      </c>
      <c r="L20" s="219"/>
      <c r="M20" s="219"/>
    </row>
    <row r="21" spans="1:9" ht="12">
      <c r="A21" s="297" t="s">
        <v>355</v>
      </c>
      <c r="B21" s="21"/>
      <c r="C21" s="21"/>
      <c r="D21" s="21"/>
      <c r="E21" s="21"/>
      <c r="F21" s="21"/>
      <c r="G21" s="21"/>
      <c r="H21" s="21"/>
      <c r="I21" s="21"/>
    </row>
    <row r="22" spans="1:9" ht="12">
      <c r="A22" s="21" t="s">
        <v>391</v>
      </c>
      <c r="B22" s="21"/>
      <c r="C22" s="21"/>
      <c r="D22" s="21"/>
      <c r="E22" s="21"/>
      <c r="F22" s="21"/>
      <c r="G22" s="21"/>
      <c r="H22" s="21"/>
      <c r="I22" s="21"/>
    </row>
  </sheetData>
  <mergeCells count="14">
    <mergeCell ref="E3:F3"/>
    <mergeCell ref="A5:A17"/>
    <mergeCell ref="P3:Q3"/>
    <mergeCell ref="N3:O3"/>
    <mergeCell ref="L3:M3"/>
    <mergeCell ref="I3:J3"/>
    <mergeCell ref="A18:B18"/>
    <mergeCell ref="A19:B19"/>
    <mergeCell ref="A3:B4"/>
    <mergeCell ref="C3:D3"/>
    <mergeCell ref="R3:S4"/>
    <mergeCell ref="R5:R14"/>
    <mergeCell ref="G3:H3"/>
    <mergeCell ref="R15:R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25"/>
  <sheetViews>
    <sheetView zoomScale="75" zoomScaleNormal="75" workbookViewId="0" topLeftCell="A1">
      <pane xSplit="2" ySplit="4" topLeftCell="C5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"/>
    </sheetView>
  </sheetViews>
  <sheetFormatPr defaultColWidth="9.140625" defaultRowHeight="12"/>
  <cols>
    <col min="1" max="1" width="6.57421875" style="0" customWidth="1"/>
    <col min="2" max="2" width="27.421875" style="0" customWidth="1"/>
    <col min="3" max="8" width="15.28125" style="0" hidden="1" customWidth="1"/>
    <col min="9" max="10" width="15.28125" style="0" customWidth="1"/>
    <col min="11" max="12" width="15.28125" style="215" customWidth="1"/>
    <col min="13" max="14" width="15.28125" style="0" customWidth="1"/>
    <col min="15" max="15" width="15.28125" style="285" customWidth="1"/>
    <col min="16" max="18" width="15.28125" style="0" customWidth="1"/>
  </cols>
  <sheetData>
    <row r="1" spans="1:15" s="1" customFormat="1" ht="18" customHeight="1">
      <c r="A1" s="180" t="s">
        <v>312</v>
      </c>
      <c r="B1" s="180"/>
      <c r="C1" s="180"/>
      <c r="D1" s="180"/>
      <c r="E1" s="180"/>
      <c r="F1" s="180"/>
      <c r="G1" s="89"/>
      <c r="H1" s="89"/>
      <c r="I1" s="89"/>
      <c r="J1" s="89"/>
      <c r="K1" s="231"/>
      <c r="L1" s="231"/>
      <c r="O1" s="283"/>
    </row>
    <row r="2" spans="1:18" s="11" customFormat="1" ht="13.5" customHeight="1" thickBot="1">
      <c r="A2" s="35" t="s">
        <v>114</v>
      </c>
      <c r="B2" s="12"/>
      <c r="C2" s="13"/>
      <c r="D2" s="13"/>
      <c r="E2" s="13"/>
      <c r="F2" s="13"/>
      <c r="G2" s="96"/>
      <c r="H2" s="96"/>
      <c r="I2" s="96"/>
      <c r="J2" s="31"/>
      <c r="K2" s="232"/>
      <c r="L2" s="215"/>
      <c r="N2" s="31"/>
      <c r="O2" s="284"/>
      <c r="Q2" s="34"/>
      <c r="R2" s="31" t="s">
        <v>327</v>
      </c>
    </row>
    <row r="3" spans="1:18" ht="13.5" customHeight="1" thickTop="1">
      <c r="A3" s="402" t="s">
        <v>116</v>
      </c>
      <c r="B3" s="370"/>
      <c r="C3" s="385" t="s">
        <v>111</v>
      </c>
      <c r="D3" s="367"/>
      <c r="E3" s="385" t="s">
        <v>112</v>
      </c>
      <c r="F3" s="367"/>
      <c r="G3" s="368" t="s">
        <v>113</v>
      </c>
      <c r="H3" s="367"/>
      <c r="I3" s="368" t="s">
        <v>394</v>
      </c>
      <c r="J3" s="408"/>
      <c r="K3" s="368" t="s">
        <v>395</v>
      </c>
      <c r="L3" s="408"/>
      <c r="M3" s="368" t="s">
        <v>396</v>
      </c>
      <c r="N3" s="408"/>
      <c r="O3" s="368" t="s">
        <v>397</v>
      </c>
      <c r="P3" s="408"/>
      <c r="Q3" s="368" t="s">
        <v>372</v>
      </c>
      <c r="R3" s="408"/>
    </row>
    <row r="4" spans="1:18" ht="13.5" customHeight="1">
      <c r="A4" s="403"/>
      <c r="B4" s="372"/>
      <c r="C4" s="8" t="s">
        <v>117</v>
      </c>
      <c r="D4" s="7" t="s">
        <v>118</v>
      </c>
      <c r="E4" s="8" t="s">
        <v>117</v>
      </c>
      <c r="F4" s="7" t="s">
        <v>118</v>
      </c>
      <c r="G4" s="7" t="s">
        <v>117</v>
      </c>
      <c r="H4" s="7" t="s">
        <v>118</v>
      </c>
      <c r="I4" s="7" t="s">
        <v>117</v>
      </c>
      <c r="J4" s="9" t="s">
        <v>118</v>
      </c>
      <c r="K4" s="233" t="s">
        <v>119</v>
      </c>
      <c r="L4" s="233" t="s">
        <v>118</v>
      </c>
      <c r="M4" s="9" t="s">
        <v>119</v>
      </c>
      <c r="N4" s="9" t="s">
        <v>118</v>
      </c>
      <c r="O4" s="9" t="s">
        <v>119</v>
      </c>
      <c r="P4" s="9" t="s">
        <v>118</v>
      </c>
      <c r="Q4" s="9" t="s">
        <v>119</v>
      </c>
      <c r="R4" s="9" t="s">
        <v>118</v>
      </c>
    </row>
    <row r="5" spans="1:18" s="217" customFormat="1" ht="16.5" customHeight="1">
      <c r="A5" s="409" t="s">
        <v>120</v>
      </c>
      <c r="B5" s="410"/>
      <c r="C5" s="130">
        <v>98062683</v>
      </c>
      <c r="D5" s="28">
        <v>100</v>
      </c>
      <c r="E5" s="130">
        <v>104551560</v>
      </c>
      <c r="F5" s="28">
        <v>100</v>
      </c>
      <c r="G5" s="125">
        <v>103458279</v>
      </c>
      <c r="H5" s="28">
        <v>100</v>
      </c>
      <c r="I5" s="125">
        <f>I6+I12+I16</f>
        <v>105822655</v>
      </c>
      <c r="J5" s="78">
        <v>100</v>
      </c>
      <c r="K5" s="125">
        <f>K6+K12+K16</f>
        <v>111950000</v>
      </c>
      <c r="L5" s="78">
        <v>100</v>
      </c>
      <c r="M5" s="125">
        <f>M6+M12+M16</f>
        <v>113060000</v>
      </c>
      <c r="N5" s="78">
        <v>100</v>
      </c>
      <c r="O5" s="283" t="s">
        <v>352</v>
      </c>
      <c r="P5" s="78">
        <v>100</v>
      </c>
      <c r="Q5" s="125">
        <v>108720000</v>
      </c>
      <c r="R5" s="336">
        <v>100</v>
      </c>
    </row>
    <row r="6" spans="1:18" ht="16.5" customHeight="1">
      <c r="A6" s="400" t="s">
        <v>121</v>
      </c>
      <c r="B6" s="401"/>
      <c r="C6" s="131">
        <v>47818233</v>
      </c>
      <c r="D6" s="29">
        <v>48.762925444330335</v>
      </c>
      <c r="E6" s="131">
        <v>51762685</v>
      </c>
      <c r="F6" s="29">
        <v>49.50924213851998</v>
      </c>
      <c r="G6" s="181">
        <v>52242480</v>
      </c>
      <c r="H6" s="182">
        <v>50.5</v>
      </c>
      <c r="I6" s="123">
        <f>SUM(I7:I11)</f>
        <v>53067801</v>
      </c>
      <c r="J6" s="220">
        <f>I6/$I$5*100</f>
        <v>50.147863895495725</v>
      </c>
      <c r="K6" s="213">
        <f>SUM(K7:K11)</f>
        <v>55804660</v>
      </c>
      <c r="L6" s="234">
        <f aca="true" t="shared" si="0" ref="L6:L23">K6/$K$5*100</f>
        <v>49.847842786958466</v>
      </c>
      <c r="M6" s="123">
        <f>SUM(M7:M11)</f>
        <v>57561138</v>
      </c>
      <c r="N6" s="220">
        <v>50.9</v>
      </c>
      <c r="O6" s="123">
        <v>58277730</v>
      </c>
      <c r="P6" s="11">
        <v>48.8</v>
      </c>
      <c r="Q6" s="125">
        <v>66400262</v>
      </c>
      <c r="R6" s="336">
        <v>61.1</v>
      </c>
    </row>
    <row r="7" spans="1:18" ht="16.5" customHeight="1">
      <c r="A7" s="14"/>
      <c r="B7" s="22" t="s">
        <v>122</v>
      </c>
      <c r="C7" s="131">
        <v>16705784</v>
      </c>
      <c r="D7" s="29">
        <v>17.035821873239996</v>
      </c>
      <c r="E7" s="131">
        <v>17054320</v>
      </c>
      <c r="F7" s="29">
        <v>16.31187521257454</v>
      </c>
      <c r="G7" s="181">
        <v>17245530</v>
      </c>
      <c r="H7" s="182">
        <v>16.7</v>
      </c>
      <c r="I7" s="123">
        <v>16970364</v>
      </c>
      <c r="J7" s="220">
        <f aca="true" t="shared" si="1" ref="J7:J23">I7/$I$5*100</f>
        <v>16.03660766213057</v>
      </c>
      <c r="K7" s="213">
        <v>17003389</v>
      </c>
      <c r="L7" s="234">
        <f t="shared" si="0"/>
        <v>15.188377847253237</v>
      </c>
      <c r="M7" s="123">
        <v>16985098</v>
      </c>
      <c r="N7" s="220">
        <v>15</v>
      </c>
      <c r="O7" s="123">
        <v>16123869</v>
      </c>
      <c r="P7" s="352">
        <v>13.5</v>
      </c>
      <c r="Q7" s="125">
        <v>16144155</v>
      </c>
      <c r="R7" s="336">
        <v>14.8</v>
      </c>
    </row>
    <row r="8" spans="1:18" ht="16.5" customHeight="1">
      <c r="A8" s="14"/>
      <c r="B8" s="22" t="s">
        <v>123</v>
      </c>
      <c r="C8" s="131">
        <v>10965690</v>
      </c>
      <c r="D8" s="29">
        <v>11.18232712437615</v>
      </c>
      <c r="E8" s="131">
        <v>12289817</v>
      </c>
      <c r="F8" s="29">
        <v>11.754790650660784</v>
      </c>
      <c r="G8" s="181">
        <v>12761093</v>
      </c>
      <c r="H8" s="182">
        <v>12.3</v>
      </c>
      <c r="I8" s="123">
        <v>13260325</v>
      </c>
      <c r="J8" s="220">
        <f t="shared" si="1"/>
        <v>12.53070526344288</v>
      </c>
      <c r="K8" s="213">
        <v>15668398</v>
      </c>
      <c r="L8" s="234">
        <f t="shared" si="0"/>
        <v>13.99588923626619</v>
      </c>
      <c r="M8" s="123">
        <v>15586739</v>
      </c>
      <c r="N8" s="220">
        <v>13.8</v>
      </c>
      <c r="O8" s="123">
        <v>14549341</v>
      </c>
      <c r="P8" s="352">
        <v>12.2</v>
      </c>
      <c r="Q8" s="125">
        <v>14928913</v>
      </c>
      <c r="R8" s="336">
        <v>13.7</v>
      </c>
    </row>
    <row r="9" spans="1:18" ht="16.5" customHeight="1">
      <c r="A9" s="14"/>
      <c r="B9" s="22" t="s">
        <v>124</v>
      </c>
      <c r="C9" s="131">
        <v>960437</v>
      </c>
      <c r="D9" s="29">
        <v>0.9794113016467232</v>
      </c>
      <c r="E9" s="131">
        <v>996249</v>
      </c>
      <c r="F9" s="29">
        <v>0.9528781780013613</v>
      </c>
      <c r="G9" s="181">
        <v>974351</v>
      </c>
      <c r="H9" s="182">
        <v>1</v>
      </c>
      <c r="I9" s="123">
        <v>881659</v>
      </c>
      <c r="J9" s="220">
        <f t="shared" si="1"/>
        <v>0.833147684680563</v>
      </c>
      <c r="K9" s="213">
        <v>1008331</v>
      </c>
      <c r="L9" s="234">
        <f t="shared" si="0"/>
        <v>0.9006976328718177</v>
      </c>
      <c r="M9" s="123">
        <v>1066952</v>
      </c>
      <c r="N9" s="220">
        <v>0.9</v>
      </c>
      <c r="O9" s="123">
        <v>1037118</v>
      </c>
      <c r="P9" s="352">
        <v>0.9</v>
      </c>
      <c r="Q9" s="125">
        <v>995148</v>
      </c>
      <c r="R9" s="336">
        <v>0.9</v>
      </c>
    </row>
    <row r="10" spans="1:18" ht="16.5" customHeight="1">
      <c r="A10" s="14"/>
      <c r="B10" s="22" t="s">
        <v>125</v>
      </c>
      <c r="C10" s="131">
        <v>16087351</v>
      </c>
      <c r="D10" s="29">
        <v>16.40517116995463</v>
      </c>
      <c r="E10" s="131">
        <v>17414184</v>
      </c>
      <c r="F10" s="29">
        <v>16.65607285056292</v>
      </c>
      <c r="G10" s="181">
        <v>16978061</v>
      </c>
      <c r="H10" s="182">
        <v>16.4</v>
      </c>
      <c r="I10" s="123">
        <v>17898600</v>
      </c>
      <c r="J10" s="220">
        <f t="shared" si="1"/>
        <v>16.913769551519948</v>
      </c>
      <c r="K10" s="213">
        <v>17874625</v>
      </c>
      <c r="L10" s="234">
        <f t="shared" si="0"/>
        <v>15.96661456007146</v>
      </c>
      <c r="M10" s="123">
        <v>19536965</v>
      </c>
      <c r="N10" s="220">
        <v>17.3</v>
      </c>
      <c r="O10" s="123">
        <v>21626198</v>
      </c>
      <c r="P10" s="352">
        <v>18.1</v>
      </c>
      <c r="Q10" s="125">
        <v>22979502</v>
      </c>
      <c r="R10" s="336">
        <v>21.1</v>
      </c>
    </row>
    <row r="11" spans="1:18" ht="16.5" customHeight="1">
      <c r="A11" s="14"/>
      <c r="B11" s="22" t="s">
        <v>126</v>
      </c>
      <c r="C11" s="131">
        <v>3098971</v>
      </c>
      <c r="D11" s="29">
        <v>3.160193975112837</v>
      </c>
      <c r="E11" s="131">
        <v>4008115</v>
      </c>
      <c r="F11" s="29">
        <v>3.8336252467203744</v>
      </c>
      <c r="G11" s="181">
        <v>4283445</v>
      </c>
      <c r="H11" s="182">
        <v>4.1</v>
      </c>
      <c r="I11" s="123">
        <v>4056853</v>
      </c>
      <c r="J11" s="220">
        <f t="shared" si="1"/>
        <v>3.833633733721763</v>
      </c>
      <c r="K11" s="213">
        <v>4249917</v>
      </c>
      <c r="L11" s="234">
        <f t="shared" si="0"/>
        <v>3.7962635104957574</v>
      </c>
      <c r="M11" s="123">
        <v>4385384</v>
      </c>
      <c r="N11" s="220">
        <v>3.9</v>
      </c>
      <c r="O11" s="123">
        <v>4941204</v>
      </c>
      <c r="P11" s="352">
        <v>4.1</v>
      </c>
      <c r="Q11" s="125">
        <v>11352544</v>
      </c>
      <c r="R11" s="336">
        <v>10.4</v>
      </c>
    </row>
    <row r="12" spans="1:18" ht="16.5" customHeight="1">
      <c r="A12" s="400" t="s">
        <v>127</v>
      </c>
      <c r="B12" s="401"/>
      <c r="C12" s="131">
        <v>28358489</v>
      </c>
      <c r="D12" s="29">
        <v>28.91873660034368</v>
      </c>
      <c r="E12" s="131">
        <v>30113366</v>
      </c>
      <c r="F12" s="29">
        <v>28.80240715681335</v>
      </c>
      <c r="G12" s="181">
        <v>23526519</v>
      </c>
      <c r="H12" s="182">
        <v>22.8</v>
      </c>
      <c r="I12" s="123">
        <f>SUM(I13:I15)</f>
        <v>23429743</v>
      </c>
      <c r="J12" s="220">
        <f t="shared" si="1"/>
        <v>22.140573774112926</v>
      </c>
      <c r="K12" s="213">
        <f>SUM(K13:K15)</f>
        <v>27948847</v>
      </c>
      <c r="L12" s="234">
        <f t="shared" si="0"/>
        <v>24.965472979008485</v>
      </c>
      <c r="M12" s="123">
        <f>SUM(M13:M15)</f>
        <v>26269751</v>
      </c>
      <c r="N12" s="220">
        <v>23.2</v>
      </c>
      <c r="O12" s="123">
        <v>27932023</v>
      </c>
      <c r="P12" s="352">
        <v>23.4</v>
      </c>
      <c r="Q12" s="125">
        <v>19841741</v>
      </c>
      <c r="R12" s="336">
        <v>18.3</v>
      </c>
    </row>
    <row r="13" spans="1:18" ht="16.5" customHeight="1">
      <c r="A13" s="26"/>
      <c r="B13" s="22" t="s">
        <v>128</v>
      </c>
      <c r="C13" s="131">
        <v>28145741</v>
      </c>
      <c r="D13" s="29">
        <v>28.7017855711739</v>
      </c>
      <c r="E13" s="131">
        <v>29943248</v>
      </c>
      <c r="F13" s="29">
        <v>28.63969509398043</v>
      </c>
      <c r="G13" s="181">
        <v>23451140</v>
      </c>
      <c r="H13" s="182">
        <v>22.7</v>
      </c>
      <c r="I13" s="123">
        <v>23320897</v>
      </c>
      <c r="J13" s="220">
        <f t="shared" si="1"/>
        <v>22.037716781912152</v>
      </c>
      <c r="K13" s="213">
        <v>27672797</v>
      </c>
      <c r="L13" s="234">
        <f t="shared" si="0"/>
        <v>24.718889682894147</v>
      </c>
      <c r="M13" s="123">
        <v>25993701</v>
      </c>
      <c r="N13" s="220">
        <v>23</v>
      </c>
      <c r="O13" s="123">
        <v>27643023</v>
      </c>
      <c r="P13" s="352">
        <v>23.1</v>
      </c>
      <c r="Q13" s="125">
        <v>19551741</v>
      </c>
      <c r="R13" s="336">
        <v>18</v>
      </c>
    </row>
    <row r="14" spans="1:18" ht="16.5" customHeight="1">
      <c r="A14" s="26"/>
      <c r="B14" s="22" t="s">
        <v>129</v>
      </c>
      <c r="C14" s="131">
        <v>212748</v>
      </c>
      <c r="D14" s="29">
        <v>0.21695102916978112</v>
      </c>
      <c r="E14" s="131">
        <v>170118</v>
      </c>
      <c r="F14" s="29">
        <v>0.16271206283292186</v>
      </c>
      <c r="G14" s="181">
        <v>75379</v>
      </c>
      <c r="H14" s="182">
        <v>0.1</v>
      </c>
      <c r="I14" s="123">
        <v>108846</v>
      </c>
      <c r="J14" s="220">
        <f t="shared" si="1"/>
        <v>0.10285699220077213</v>
      </c>
      <c r="K14" s="213">
        <v>276050</v>
      </c>
      <c r="L14" s="234">
        <f t="shared" si="0"/>
        <v>0.24658329611433674</v>
      </c>
      <c r="M14" s="123">
        <v>276050</v>
      </c>
      <c r="N14" s="220">
        <v>0.2</v>
      </c>
      <c r="O14" s="123">
        <v>289000</v>
      </c>
      <c r="P14" s="352">
        <v>0.2</v>
      </c>
      <c r="Q14" s="125">
        <v>290000</v>
      </c>
      <c r="R14" s="336">
        <v>0.3</v>
      </c>
    </row>
    <row r="15" spans="1:18" ht="16.5" customHeight="1">
      <c r="A15" s="26"/>
      <c r="B15" s="22" t="s">
        <v>130</v>
      </c>
      <c r="C15" s="131" t="s">
        <v>39</v>
      </c>
      <c r="D15" s="29" t="s">
        <v>39</v>
      </c>
      <c r="E15" s="131" t="s">
        <v>39</v>
      </c>
      <c r="F15" s="29" t="s">
        <v>39</v>
      </c>
      <c r="G15" s="127">
        <v>0</v>
      </c>
      <c r="H15" s="83">
        <v>0</v>
      </c>
      <c r="I15" s="127">
        <v>0</v>
      </c>
      <c r="J15" s="220">
        <f t="shared" si="1"/>
        <v>0</v>
      </c>
      <c r="K15" s="235">
        <v>0</v>
      </c>
      <c r="L15" s="234">
        <f t="shared" si="0"/>
        <v>0</v>
      </c>
      <c r="M15" s="127">
        <v>0</v>
      </c>
      <c r="N15" s="220">
        <v>0</v>
      </c>
      <c r="O15" s="127">
        <v>0</v>
      </c>
      <c r="P15" s="127">
        <v>0</v>
      </c>
      <c r="Q15" s="125">
        <v>0</v>
      </c>
      <c r="R15" s="336">
        <v>0</v>
      </c>
    </row>
    <row r="16" spans="1:18" ht="16.5" customHeight="1">
      <c r="A16" s="400" t="s">
        <v>131</v>
      </c>
      <c r="B16" s="401"/>
      <c r="C16" s="131">
        <v>21885961</v>
      </c>
      <c r="D16" s="29">
        <v>22.31833795532598</v>
      </c>
      <c r="E16" s="131">
        <v>22675509</v>
      </c>
      <c r="F16" s="29">
        <v>21.68835070466667</v>
      </c>
      <c r="G16" s="181">
        <v>27689280</v>
      </c>
      <c r="H16" s="182">
        <v>26.7</v>
      </c>
      <c r="I16" s="123">
        <f>SUM(I17:I23)</f>
        <v>29325111</v>
      </c>
      <c r="J16" s="220">
        <f t="shared" si="1"/>
        <v>27.711562330391352</v>
      </c>
      <c r="K16" s="213">
        <f>SUM(K17:K23)</f>
        <v>28196493</v>
      </c>
      <c r="L16" s="234">
        <f t="shared" si="0"/>
        <v>25.186684234033052</v>
      </c>
      <c r="M16" s="123">
        <f>SUM(M17:M23)</f>
        <v>29229111</v>
      </c>
      <c r="N16" s="220">
        <v>25.9</v>
      </c>
      <c r="O16" s="123">
        <v>33310247</v>
      </c>
      <c r="P16" s="352">
        <v>27.9</v>
      </c>
      <c r="Q16" s="125">
        <v>22477997</v>
      </c>
      <c r="R16" s="336">
        <v>20.7</v>
      </c>
    </row>
    <row r="17" spans="1:18" ht="16.5" customHeight="1">
      <c r="A17" s="26"/>
      <c r="B17" s="22" t="s">
        <v>132</v>
      </c>
      <c r="C17" s="131">
        <v>9895035</v>
      </c>
      <c r="D17" s="29">
        <v>10.090520366447652</v>
      </c>
      <c r="E17" s="131">
        <v>10229370</v>
      </c>
      <c r="F17" s="29">
        <v>9.784043394474457</v>
      </c>
      <c r="G17" s="181">
        <v>11327759</v>
      </c>
      <c r="H17" s="182">
        <v>10.9</v>
      </c>
      <c r="I17" s="123">
        <v>13908001</v>
      </c>
      <c r="J17" s="220">
        <f t="shared" si="1"/>
        <v>13.142744339574547</v>
      </c>
      <c r="K17" s="213">
        <v>12889371</v>
      </c>
      <c r="L17" s="234">
        <f t="shared" si="0"/>
        <v>11.513506922733363</v>
      </c>
      <c r="M17" s="123">
        <v>13397421</v>
      </c>
      <c r="N17" s="220">
        <v>11.1</v>
      </c>
      <c r="O17" s="123">
        <v>17706312</v>
      </c>
      <c r="P17" s="352">
        <v>14.8</v>
      </c>
      <c r="Q17" s="125">
        <v>13481651</v>
      </c>
      <c r="R17" s="336">
        <v>12.4</v>
      </c>
    </row>
    <row r="18" spans="1:18" ht="16.5" customHeight="1">
      <c r="A18" s="26"/>
      <c r="B18" s="22" t="s">
        <v>133</v>
      </c>
      <c r="C18" s="131">
        <v>1075605</v>
      </c>
      <c r="D18" s="29">
        <v>1.0968545496557542</v>
      </c>
      <c r="E18" s="131">
        <v>1099922</v>
      </c>
      <c r="F18" s="29">
        <v>1.0520378653364904</v>
      </c>
      <c r="G18" s="181">
        <v>2688636</v>
      </c>
      <c r="H18" s="182">
        <v>2.6</v>
      </c>
      <c r="I18" s="127">
        <v>1127261</v>
      </c>
      <c r="J18" s="220">
        <f t="shared" si="1"/>
        <v>1.065235983731461</v>
      </c>
      <c r="K18" s="235">
        <v>33027</v>
      </c>
      <c r="L18" s="234">
        <f t="shared" si="0"/>
        <v>0.029501563197856184</v>
      </c>
      <c r="M18" s="127">
        <v>38418</v>
      </c>
      <c r="N18" s="220">
        <f>M18/$K$5*100</f>
        <v>0.03431710585082626</v>
      </c>
      <c r="O18" s="127">
        <v>30813</v>
      </c>
      <c r="P18" s="220">
        <f>O18/$K$5*100</f>
        <v>0.027523894595801696</v>
      </c>
      <c r="Q18" s="125">
        <v>316286</v>
      </c>
      <c r="R18" s="336">
        <v>0</v>
      </c>
    </row>
    <row r="19" spans="1:18" ht="16.5" customHeight="1">
      <c r="A19" s="26"/>
      <c r="B19" s="22" t="s">
        <v>134</v>
      </c>
      <c r="C19" s="131">
        <v>281210</v>
      </c>
      <c r="D19" s="29">
        <v>0.2867655579034076</v>
      </c>
      <c r="E19" s="131">
        <v>170132</v>
      </c>
      <c r="F19" s="29">
        <v>0.16272545335526317</v>
      </c>
      <c r="G19" s="181">
        <v>37966</v>
      </c>
      <c r="H19" s="182">
        <v>0</v>
      </c>
      <c r="I19" s="127">
        <v>66240</v>
      </c>
      <c r="J19" s="220">
        <f t="shared" si="1"/>
        <v>0.06259529209506226</v>
      </c>
      <c r="K19" s="235">
        <v>21241</v>
      </c>
      <c r="L19" s="234">
        <f t="shared" si="0"/>
        <v>0.018973648950424297</v>
      </c>
      <c r="M19" s="127">
        <v>16297</v>
      </c>
      <c r="N19" s="220">
        <f>M19/$K$5*100</f>
        <v>0.014557391692719964</v>
      </c>
      <c r="O19" s="127">
        <v>28697</v>
      </c>
      <c r="P19" s="220">
        <f>O19/$K$5*100</f>
        <v>0.02563376507369361</v>
      </c>
      <c r="Q19" s="125">
        <v>342116</v>
      </c>
      <c r="R19" s="336">
        <v>0.3</v>
      </c>
    </row>
    <row r="20" spans="1:18" ht="16.5" customHeight="1">
      <c r="A20" s="26"/>
      <c r="B20" s="22" t="s">
        <v>135</v>
      </c>
      <c r="C20" s="131">
        <v>2438800</v>
      </c>
      <c r="D20" s="29">
        <v>2.4869806998856028</v>
      </c>
      <c r="E20" s="131">
        <v>2737000</v>
      </c>
      <c r="F20" s="29">
        <v>2.6178471177283247</v>
      </c>
      <c r="G20" s="181">
        <v>2813600</v>
      </c>
      <c r="H20" s="182">
        <v>2.7</v>
      </c>
      <c r="I20" s="127">
        <v>2766600</v>
      </c>
      <c r="J20" s="220">
        <f t="shared" si="1"/>
        <v>2.6143740203834422</v>
      </c>
      <c r="K20" s="235">
        <v>2872600</v>
      </c>
      <c r="L20" s="234">
        <f t="shared" si="0"/>
        <v>2.565966949531041</v>
      </c>
      <c r="M20" s="127">
        <v>2852600</v>
      </c>
      <c r="N20" s="220">
        <v>2.5</v>
      </c>
      <c r="O20" s="127">
        <v>2838850</v>
      </c>
      <c r="P20" s="352">
        <v>2.4</v>
      </c>
      <c r="Q20" s="125">
        <v>829850</v>
      </c>
      <c r="R20" s="336">
        <v>0.8</v>
      </c>
    </row>
    <row r="21" spans="1:18" ht="16.5" customHeight="1">
      <c r="A21" s="26"/>
      <c r="B21" s="22" t="s">
        <v>136</v>
      </c>
      <c r="C21" s="131">
        <v>8195311</v>
      </c>
      <c r="D21" s="29">
        <v>8.357216781433566</v>
      </c>
      <c r="E21" s="131">
        <v>8439085</v>
      </c>
      <c r="F21" s="29">
        <v>8.071696873772137</v>
      </c>
      <c r="G21" s="181">
        <v>10821319</v>
      </c>
      <c r="H21" s="182">
        <v>10.5</v>
      </c>
      <c r="I21" s="127">
        <v>11457009</v>
      </c>
      <c r="J21" s="220">
        <f t="shared" si="1"/>
        <v>10.826612694606839</v>
      </c>
      <c r="K21" s="235">
        <v>12280254</v>
      </c>
      <c r="L21" s="234">
        <f t="shared" si="0"/>
        <v>10.96940955783832</v>
      </c>
      <c r="M21" s="127">
        <v>12824375</v>
      </c>
      <c r="N21" s="220">
        <v>11.3</v>
      </c>
      <c r="O21" s="127">
        <v>12605575</v>
      </c>
      <c r="P21" s="352">
        <v>10.5</v>
      </c>
      <c r="Q21" s="125">
        <v>7408094</v>
      </c>
      <c r="R21" s="336">
        <v>6.8</v>
      </c>
    </row>
    <row r="22" spans="1:18" ht="16.5" customHeight="1">
      <c r="A22" s="26"/>
      <c r="B22" s="22" t="s">
        <v>137</v>
      </c>
      <c r="C22" s="131" t="s">
        <v>39</v>
      </c>
      <c r="D22" s="29" t="s">
        <v>39</v>
      </c>
      <c r="E22" s="131" t="s">
        <v>39</v>
      </c>
      <c r="F22" s="29" t="s">
        <v>39</v>
      </c>
      <c r="G22" s="127">
        <v>0</v>
      </c>
      <c r="H22" s="83">
        <v>0</v>
      </c>
      <c r="I22" s="127">
        <v>0</v>
      </c>
      <c r="J22" s="220">
        <f t="shared" si="1"/>
        <v>0</v>
      </c>
      <c r="K22" s="235">
        <v>0</v>
      </c>
      <c r="L22" s="234">
        <f t="shared" si="0"/>
        <v>0</v>
      </c>
      <c r="M22" s="127">
        <v>0</v>
      </c>
      <c r="N22" s="220">
        <f>M22/$K$5*100</f>
        <v>0</v>
      </c>
      <c r="O22" s="127">
        <v>0</v>
      </c>
      <c r="P22" s="127">
        <v>0</v>
      </c>
      <c r="Q22" s="125">
        <v>0</v>
      </c>
      <c r="R22" s="336">
        <v>0</v>
      </c>
    </row>
    <row r="23" spans="1:18" ht="16.5" customHeight="1">
      <c r="A23" s="26"/>
      <c r="B23" s="304" t="s">
        <v>138</v>
      </c>
      <c r="C23" s="305" t="s">
        <v>39</v>
      </c>
      <c r="D23" s="306" t="s">
        <v>39</v>
      </c>
      <c r="E23" s="305" t="s">
        <v>39</v>
      </c>
      <c r="F23" s="306" t="s">
        <v>39</v>
      </c>
      <c r="G23" s="247">
        <v>0</v>
      </c>
      <c r="H23" s="307">
        <v>0</v>
      </c>
      <c r="I23" s="247">
        <v>0</v>
      </c>
      <c r="J23" s="248">
        <f t="shared" si="1"/>
        <v>0</v>
      </c>
      <c r="K23" s="308">
        <v>100000</v>
      </c>
      <c r="L23" s="236">
        <f t="shared" si="0"/>
        <v>0.08932559178204555</v>
      </c>
      <c r="M23" s="247">
        <v>100000</v>
      </c>
      <c r="N23" s="248">
        <v>0.1</v>
      </c>
      <c r="O23" s="247">
        <v>100000</v>
      </c>
      <c r="P23" s="343">
        <v>0.1</v>
      </c>
      <c r="Q23" s="339">
        <v>100000</v>
      </c>
      <c r="R23" s="340">
        <v>0.1</v>
      </c>
    </row>
    <row r="24" spans="1:15" s="21" customFormat="1" ht="12">
      <c r="A24" s="291" t="s">
        <v>392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O24" s="41"/>
    </row>
    <row r="25" spans="1:15" ht="12">
      <c r="A25" s="260" t="s">
        <v>393</v>
      </c>
      <c r="I25" s="215"/>
      <c r="J25" s="215"/>
      <c r="K25"/>
      <c r="L25"/>
      <c r="M25" s="285"/>
      <c r="O25"/>
    </row>
  </sheetData>
  <mergeCells count="13">
    <mergeCell ref="A16:B16"/>
    <mergeCell ref="A6:B6"/>
    <mergeCell ref="A12:B12"/>
    <mergeCell ref="I3:J3"/>
    <mergeCell ref="A3:B4"/>
    <mergeCell ref="E3:F3"/>
    <mergeCell ref="A5:B5"/>
    <mergeCell ref="C3:D3"/>
    <mergeCell ref="M3:N3"/>
    <mergeCell ref="Q3:R3"/>
    <mergeCell ref="G3:H3"/>
    <mergeCell ref="K3:L3"/>
    <mergeCell ref="O3:P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Q193"/>
  <sheetViews>
    <sheetView workbookViewId="0" topLeftCell="A1">
      <pane xSplit="3" ySplit="4" topLeftCell="D5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"/>
    </sheetView>
  </sheetViews>
  <sheetFormatPr defaultColWidth="9.140625" defaultRowHeight="12"/>
  <cols>
    <col min="1" max="1" width="5.140625" style="0" customWidth="1"/>
    <col min="2" max="2" width="2.421875" style="0" customWidth="1"/>
    <col min="3" max="3" width="22.8515625" style="0" customWidth="1"/>
    <col min="4" max="6" width="15.7109375" style="0" hidden="1" customWidth="1"/>
    <col min="7" max="7" width="0.13671875" style="0" hidden="1" customWidth="1"/>
    <col min="8" max="9" width="15.7109375" style="0" hidden="1" customWidth="1"/>
    <col min="10" max="11" width="15.7109375" style="215" customWidth="1"/>
    <col min="12" max="17" width="15.7109375" style="0" customWidth="1"/>
    <col min="18" max="18" width="18.140625" style="0" customWidth="1"/>
  </cols>
  <sheetData>
    <row r="1" spans="1:22" s="4" customFormat="1" ht="15.75" customHeight="1">
      <c r="A1" s="80" t="s">
        <v>313</v>
      </c>
      <c r="B1" s="80"/>
      <c r="C1" s="80"/>
      <c r="D1" s="80"/>
      <c r="G1" s="5"/>
      <c r="H1" s="5"/>
      <c r="I1" s="5"/>
      <c r="J1" s="242"/>
      <c r="K1" s="242"/>
      <c r="L1" s="5"/>
      <c r="M1" s="5"/>
      <c r="N1" s="5"/>
      <c r="O1" s="2"/>
      <c r="P1" s="2"/>
      <c r="Q1" s="2"/>
      <c r="R1" s="2"/>
      <c r="S1" s="2"/>
      <c r="T1" s="3"/>
      <c r="U1" s="3"/>
      <c r="V1" s="3"/>
    </row>
    <row r="2" spans="1:18" ht="12.75" customHeight="1" thickBot="1">
      <c r="A2" s="21" t="s">
        <v>326</v>
      </c>
      <c r="H2" s="14"/>
      <c r="I2" s="14"/>
      <c r="J2" s="241"/>
      <c r="K2" s="241"/>
      <c r="L2" s="14"/>
      <c r="M2" s="14"/>
      <c r="N2" s="14"/>
      <c r="R2" s="97" t="s">
        <v>358</v>
      </c>
    </row>
    <row r="3" spans="1:18" ht="20.25" customHeight="1" thickTop="1">
      <c r="A3" s="402" t="s">
        <v>16</v>
      </c>
      <c r="B3" s="402"/>
      <c r="C3" s="370"/>
      <c r="D3" s="385" t="s">
        <v>45</v>
      </c>
      <c r="E3" s="367"/>
      <c r="F3" s="385" t="s">
        <v>46</v>
      </c>
      <c r="G3" s="367"/>
      <c r="H3" s="368" t="s">
        <v>44</v>
      </c>
      <c r="I3" s="411"/>
      <c r="J3" s="368" t="s">
        <v>394</v>
      </c>
      <c r="K3" s="411"/>
      <c r="L3" s="368" t="s">
        <v>395</v>
      </c>
      <c r="M3" s="411"/>
      <c r="N3" s="368" t="s">
        <v>396</v>
      </c>
      <c r="O3" s="411"/>
      <c r="P3" s="368" t="s">
        <v>397</v>
      </c>
      <c r="Q3" s="411"/>
      <c r="R3" s="263" t="s">
        <v>371</v>
      </c>
    </row>
    <row r="4" spans="1:18" ht="20.25" customHeight="1">
      <c r="A4" s="403"/>
      <c r="B4" s="403"/>
      <c r="C4" s="372"/>
      <c r="D4" s="8" t="s">
        <v>55</v>
      </c>
      <c r="E4" s="7" t="s">
        <v>0</v>
      </c>
      <c r="F4" s="8" t="s">
        <v>56</v>
      </c>
      <c r="G4" s="7" t="s">
        <v>0</v>
      </c>
      <c r="H4" s="7" t="s">
        <v>56</v>
      </c>
      <c r="I4" s="7" t="s">
        <v>0</v>
      </c>
      <c r="J4" s="243" t="s">
        <v>56</v>
      </c>
      <c r="K4" s="212" t="s">
        <v>66</v>
      </c>
      <c r="L4" s="8" t="s">
        <v>56</v>
      </c>
      <c r="M4" s="7" t="s">
        <v>0</v>
      </c>
      <c r="N4" s="8" t="s">
        <v>56</v>
      </c>
      <c r="O4" s="7" t="s">
        <v>0</v>
      </c>
      <c r="P4" s="8" t="s">
        <v>56</v>
      </c>
      <c r="Q4" s="7" t="s">
        <v>0</v>
      </c>
      <c r="R4" s="115" t="s">
        <v>110</v>
      </c>
    </row>
    <row r="5" spans="1:19" s="293" customFormat="1" ht="18" customHeight="1">
      <c r="A5" s="420" t="s">
        <v>76</v>
      </c>
      <c r="B5" s="420"/>
      <c r="C5" s="421"/>
      <c r="D5" s="130">
        <v>41439036</v>
      </c>
      <c r="E5" s="129">
        <v>38291886</v>
      </c>
      <c r="F5" s="130">
        <v>41269664</v>
      </c>
      <c r="G5" s="129">
        <v>38139505</v>
      </c>
      <c r="H5" s="129">
        <v>42242355</v>
      </c>
      <c r="I5" s="129">
        <v>37096994</v>
      </c>
      <c r="J5" s="129">
        <v>43150270</v>
      </c>
      <c r="K5" s="129">
        <v>39664767</v>
      </c>
      <c r="L5" s="129">
        <v>40922478</v>
      </c>
      <c r="M5" s="129">
        <v>37305167</v>
      </c>
      <c r="N5" s="19">
        <v>40037798</v>
      </c>
      <c r="O5" s="19">
        <v>36510256</v>
      </c>
      <c r="P5" s="19">
        <v>40793775</v>
      </c>
      <c r="Q5" s="19">
        <v>37200577</v>
      </c>
      <c r="R5" s="19">
        <v>37514000</v>
      </c>
      <c r="S5" s="311"/>
    </row>
    <row r="6" spans="1:43" ht="18" customHeight="1">
      <c r="A6" s="124"/>
      <c r="B6" s="412" t="s">
        <v>139</v>
      </c>
      <c r="C6" s="413"/>
      <c r="D6" s="127">
        <v>38746774</v>
      </c>
      <c r="E6" s="127">
        <v>37666682</v>
      </c>
      <c r="F6" s="127">
        <v>38472810</v>
      </c>
      <c r="G6" s="127">
        <v>37470791</v>
      </c>
      <c r="H6" s="127">
        <v>38523378</v>
      </c>
      <c r="I6" s="127">
        <v>36298047</v>
      </c>
      <c r="J6" s="235">
        <f>J9+J16+J22+J25+J28+J31+J34+J37</f>
        <v>38360881</v>
      </c>
      <c r="K6" s="235">
        <f>K9+K16+K22+K25+K28+K31+K34+K37</f>
        <v>37196591</v>
      </c>
      <c r="L6" s="127">
        <v>37788712</v>
      </c>
      <c r="M6" s="127">
        <f>M9+M16+M22+M25+M28+M31+M34+M37</f>
        <v>36654774</v>
      </c>
      <c r="N6" s="353">
        <v>36919914</v>
      </c>
      <c r="O6" s="353">
        <v>35858214</v>
      </c>
      <c r="P6" s="19">
        <v>37460246</v>
      </c>
      <c r="Q6" s="19">
        <v>36461853</v>
      </c>
      <c r="R6" s="19">
        <v>36804000</v>
      </c>
      <c r="S6" s="312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8" customHeight="1">
      <c r="A7" s="124"/>
      <c r="B7" s="412" t="s">
        <v>140</v>
      </c>
      <c r="C7" s="413"/>
      <c r="D7" s="127">
        <v>2692265</v>
      </c>
      <c r="E7" s="127">
        <v>625206</v>
      </c>
      <c r="F7" s="127">
        <v>2796855</v>
      </c>
      <c r="G7" s="127">
        <v>668713</v>
      </c>
      <c r="H7" s="127">
        <v>3718980</v>
      </c>
      <c r="I7" s="127">
        <v>798948</v>
      </c>
      <c r="J7" s="235">
        <f>J12+J19+J23+J26+J29+J32+J35+J38</f>
        <v>4789388</v>
      </c>
      <c r="K7" s="235">
        <f>K12+K19+K23+K26+K29+K32+K35+K38</f>
        <v>2468178</v>
      </c>
      <c r="L7" s="127">
        <v>3133765</v>
      </c>
      <c r="M7" s="127">
        <f>M12+M19+M23+M26+M29+M32+M35+M38</f>
        <v>650392</v>
      </c>
      <c r="N7" s="353">
        <v>3117884</v>
      </c>
      <c r="O7" s="353">
        <v>652042</v>
      </c>
      <c r="P7" s="19">
        <v>3333529</v>
      </c>
      <c r="Q7" s="19">
        <v>738724</v>
      </c>
      <c r="R7" s="19">
        <v>710000</v>
      </c>
      <c r="S7" s="312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8" customHeight="1">
      <c r="A8" s="418" t="s">
        <v>141</v>
      </c>
      <c r="B8" s="418"/>
      <c r="C8" s="419"/>
      <c r="D8" s="127">
        <v>19737344</v>
      </c>
      <c r="E8" s="127">
        <v>18339796</v>
      </c>
      <c r="F8" s="127">
        <v>18339813</v>
      </c>
      <c r="G8" s="127">
        <v>17021551</v>
      </c>
      <c r="H8" s="127">
        <v>17923960</v>
      </c>
      <c r="I8" s="127">
        <v>16648239</v>
      </c>
      <c r="J8" s="235">
        <f>J9+J12</f>
        <v>17311755</v>
      </c>
      <c r="K8" s="235">
        <f>K9+K12</f>
        <v>16048020</v>
      </c>
      <c r="L8" s="127">
        <f>L9+L12</f>
        <v>16739327</v>
      </c>
      <c r="M8" s="127">
        <f>M9+M12</f>
        <v>15512107</v>
      </c>
      <c r="N8" s="353">
        <v>16604665</v>
      </c>
      <c r="O8" s="353">
        <f>SUM(O9,O12)</f>
        <v>15361319</v>
      </c>
      <c r="P8" s="19">
        <v>16604076</v>
      </c>
      <c r="Q8" s="19">
        <v>15360273</v>
      </c>
      <c r="R8" s="19">
        <v>15505400</v>
      </c>
      <c r="S8" s="312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8" customHeight="1">
      <c r="A9" s="124"/>
      <c r="B9" s="412" t="s">
        <v>139</v>
      </c>
      <c r="C9" s="413"/>
      <c r="D9" s="127">
        <v>18558172</v>
      </c>
      <c r="E9" s="127">
        <v>18111527</v>
      </c>
      <c r="F9" s="127">
        <v>17102824</v>
      </c>
      <c r="G9" s="127">
        <v>16740996</v>
      </c>
      <c r="H9" s="127">
        <v>16793813</v>
      </c>
      <c r="I9" s="127">
        <v>16433983</v>
      </c>
      <c r="J9" s="235">
        <f>J10+J11</f>
        <v>16217405</v>
      </c>
      <c r="K9" s="235">
        <f>K10+K11</f>
        <v>15845287</v>
      </c>
      <c r="L9" s="127">
        <f>L10+L11</f>
        <v>15642885</v>
      </c>
      <c r="M9" s="127">
        <f>M10+M11</f>
        <v>15289597</v>
      </c>
      <c r="N9" s="353">
        <f>SUM(N10:N11)</f>
        <v>15494310</v>
      </c>
      <c r="O9" s="353">
        <f>SUM(O10:O11)</f>
        <v>15152522</v>
      </c>
      <c r="P9" s="19">
        <v>154446419</v>
      </c>
      <c r="Q9" s="19">
        <v>15115879</v>
      </c>
      <c r="R9" s="19">
        <v>15269200</v>
      </c>
      <c r="S9" s="312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8" customHeight="1">
      <c r="A10" s="124"/>
      <c r="B10" s="55"/>
      <c r="C10" s="139" t="s">
        <v>142</v>
      </c>
      <c r="D10" s="127">
        <v>13542376</v>
      </c>
      <c r="E10" s="127">
        <v>13144868</v>
      </c>
      <c r="F10" s="127">
        <v>12048465</v>
      </c>
      <c r="G10" s="127">
        <v>11741697</v>
      </c>
      <c r="H10" s="127">
        <v>12047967</v>
      </c>
      <c r="I10" s="127">
        <v>11727767</v>
      </c>
      <c r="J10" s="235">
        <v>12003245</v>
      </c>
      <c r="K10" s="235">
        <v>11661473</v>
      </c>
      <c r="L10" s="127">
        <v>11781534</v>
      </c>
      <c r="M10" s="127">
        <v>11460035</v>
      </c>
      <c r="N10" s="353">
        <v>11467859</v>
      </c>
      <c r="O10" s="353">
        <v>11160089</v>
      </c>
      <c r="P10" s="19">
        <v>11129446</v>
      </c>
      <c r="Q10" s="19">
        <v>10835920</v>
      </c>
      <c r="R10" s="19">
        <v>11039000</v>
      </c>
      <c r="S10" s="312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8" customHeight="1">
      <c r="A11" s="124"/>
      <c r="B11" s="55"/>
      <c r="C11" s="139" t="s">
        <v>143</v>
      </c>
      <c r="D11" s="127">
        <v>5015796</v>
      </c>
      <c r="E11" s="127">
        <v>4966659</v>
      </c>
      <c r="F11" s="127">
        <v>5054359</v>
      </c>
      <c r="G11" s="127">
        <v>4999299</v>
      </c>
      <c r="H11" s="127">
        <v>4745846</v>
      </c>
      <c r="I11" s="127">
        <v>4706216</v>
      </c>
      <c r="J11" s="235">
        <v>4214160</v>
      </c>
      <c r="K11" s="235">
        <v>4183814</v>
      </c>
      <c r="L11" s="127">
        <v>3861351</v>
      </c>
      <c r="M11" s="127">
        <v>3829562</v>
      </c>
      <c r="N11" s="353">
        <v>4026451</v>
      </c>
      <c r="O11" s="353">
        <v>3992433</v>
      </c>
      <c r="P11" s="19">
        <v>4316973</v>
      </c>
      <c r="Q11" s="19">
        <v>4279959</v>
      </c>
      <c r="R11" s="19">
        <v>4230200</v>
      </c>
      <c r="S11" s="312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8" customHeight="1">
      <c r="A12" s="124"/>
      <c r="B12" s="412" t="s">
        <v>140</v>
      </c>
      <c r="C12" s="413"/>
      <c r="D12" s="127">
        <v>1179172</v>
      </c>
      <c r="E12" s="127">
        <v>228269</v>
      </c>
      <c r="F12" s="127">
        <v>1236989</v>
      </c>
      <c r="G12" s="127">
        <v>280555</v>
      </c>
      <c r="H12" s="127">
        <v>1130148</v>
      </c>
      <c r="I12" s="127">
        <v>214256</v>
      </c>
      <c r="J12" s="235">
        <f>J13+J14</f>
        <v>1094350</v>
      </c>
      <c r="K12" s="235">
        <f>K13+K14</f>
        <v>202733</v>
      </c>
      <c r="L12" s="127">
        <f>L13+L14</f>
        <v>1096442</v>
      </c>
      <c r="M12" s="127">
        <f>M13+M14</f>
        <v>222510</v>
      </c>
      <c r="N12" s="353">
        <f>SUM(N13:N14)</f>
        <v>1110356</v>
      </c>
      <c r="O12" s="353">
        <f>SUM(O13:O14)</f>
        <v>208797</v>
      </c>
      <c r="P12" s="19">
        <v>1157657</v>
      </c>
      <c r="Q12" s="19">
        <v>244394</v>
      </c>
      <c r="R12" s="19">
        <v>236200</v>
      </c>
      <c r="S12" s="312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8" customHeight="1">
      <c r="A13" s="124"/>
      <c r="B13" s="55"/>
      <c r="C13" s="139" t="s">
        <v>142</v>
      </c>
      <c r="D13" s="127">
        <v>1090152</v>
      </c>
      <c r="E13" s="127">
        <v>199663</v>
      </c>
      <c r="F13" s="127">
        <v>1139202</v>
      </c>
      <c r="G13" s="127">
        <v>243433</v>
      </c>
      <c r="H13" s="127">
        <v>1048430</v>
      </c>
      <c r="I13" s="127">
        <v>192986</v>
      </c>
      <c r="J13" s="235">
        <v>1002010</v>
      </c>
      <c r="K13" s="235">
        <v>184640</v>
      </c>
      <c r="L13" s="127">
        <v>1001957</v>
      </c>
      <c r="M13" s="127">
        <v>203278</v>
      </c>
      <c r="N13" s="353">
        <v>1022325</v>
      </c>
      <c r="O13" s="353">
        <v>186745</v>
      </c>
      <c r="P13" s="19">
        <v>1065552</v>
      </c>
      <c r="Q13" s="19">
        <v>221625</v>
      </c>
      <c r="R13" s="19">
        <v>212800</v>
      </c>
      <c r="S13" s="312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8" customHeight="1">
      <c r="A14" s="124"/>
      <c r="B14" s="55"/>
      <c r="C14" s="139" t="s">
        <v>143</v>
      </c>
      <c r="D14" s="127">
        <v>89020</v>
      </c>
      <c r="E14" s="127">
        <v>28606</v>
      </c>
      <c r="F14" s="127">
        <v>97787</v>
      </c>
      <c r="G14" s="127">
        <v>37122</v>
      </c>
      <c r="H14" s="127">
        <v>81718</v>
      </c>
      <c r="I14" s="127">
        <v>21270</v>
      </c>
      <c r="J14" s="235">
        <v>92340</v>
      </c>
      <c r="K14" s="235">
        <v>18093</v>
      </c>
      <c r="L14" s="127">
        <v>94485</v>
      </c>
      <c r="M14" s="127">
        <v>19232</v>
      </c>
      <c r="N14" s="353">
        <v>88031</v>
      </c>
      <c r="O14" s="353">
        <v>22052</v>
      </c>
      <c r="P14" s="19">
        <v>92105</v>
      </c>
      <c r="Q14" s="19">
        <v>22769</v>
      </c>
      <c r="R14" s="19">
        <v>23400</v>
      </c>
      <c r="S14" s="312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8" customHeight="1">
      <c r="A15" s="418" t="s">
        <v>144</v>
      </c>
      <c r="B15" s="418"/>
      <c r="C15" s="419"/>
      <c r="D15" s="127">
        <v>16236149</v>
      </c>
      <c r="E15" s="127">
        <v>14763415</v>
      </c>
      <c r="F15" s="127">
        <v>17299553</v>
      </c>
      <c r="G15" s="127">
        <v>15775310</v>
      </c>
      <c r="H15" s="127">
        <v>18406379</v>
      </c>
      <c r="I15" s="127">
        <v>15210188</v>
      </c>
      <c r="J15" s="235">
        <f>J16+J19</f>
        <v>19581691</v>
      </c>
      <c r="K15" s="235">
        <f>K16+K19</f>
        <v>17768209</v>
      </c>
      <c r="L15" s="127">
        <f>L16+L19</f>
        <v>18266804</v>
      </c>
      <c r="M15" s="127">
        <f>M16+M19</f>
        <v>16272688</v>
      </c>
      <c r="N15" s="353">
        <f>SUM(N16,N19)</f>
        <v>17484136</v>
      </c>
      <c r="O15" s="353">
        <f>SUM(O16,O19)</f>
        <v>15575254</v>
      </c>
      <c r="P15" s="19">
        <v>18063949</v>
      </c>
      <c r="Q15" s="19">
        <v>16109666</v>
      </c>
      <c r="R15" s="19">
        <v>16346600</v>
      </c>
      <c r="S15" s="312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8" customHeight="1">
      <c r="A16" s="124"/>
      <c r="B16" s="412" t="s">
        <v>139</v>
      </c>
      <c r="C16" s="413"/>
      <c r="D16" s="127">
        <v>14951532</v>
      </c>
      <c r="E16" s="127">
        <v>14429643</v>
      </c>
      <c r="F16" s="127">
        <v>15988565</v>
      </c>
      <c r="G16" s="127">
        <v>15454324</v>
      </c>
      <c r="H16" s="127">
        <v>16214441</v>
      </c>
      <c r="I16" s="127">
        <v>14716190</v>
      </c>
      <c r="J16" s="235">
        <f>J17+J18</f>
        <v>16534620</v>
      </c>
      <c r="K16" s="235">
        <f>K17+K18</f>
        <v>15892461</v>
      </c>
      <c r="L16" s="127">
        <f>L17+L18</f>
        <v>16604694</v>
      </c>
      <c r="M16" s="127">
        <f>M17+M18</f>
        <v>15944522</v>
      </c>
      <c r="N16" s="353">
        <f>SUM(N17:N18)</f>
        <v>15804691</v>
      </c>
      <c r="O16" s="353">
        <f>SUM(O17:O18)</f>
        <v>15205429</v>
      </c>
      <c r="P16" s="19">
        <v>16244516</v>
      </c>
      <c r="Q16" s="19">
        <v>15695271</v>
      </c>
      <c r="R16" s="19">
        <v>15985464</v>
      </c>
      <c r="S16" s="312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8" customHeight="1">
      <c r="A17" s="124"/>
      <c r="B17" s="55"/>
      <c r="C17" s="139" t="s">
        <v>144</v>
      </c>
      <c r="D17" s="127">
        <v>14630615</v>
      </c>
      <c r="E17" s="127">
        <v>14108726</v>
      </c>
      <c r="F17" s="127">
        <v>15640778</v>
      </c>
      <c r="G17" s="127">
        <v>15106537</v>
      </c>
      <c r="H17" s="127">
        <v>15856192</v>
      </c>
      <c r="I17" s="127">
        <v>14357941</v>
      </c>
      <c r="J17" s="235">
        <v>16171632</v>
      </c>
      <c r="K17" s="235">
        <v>15529473</v>
      </c>
      <c r="L17" s="127">
        <v>16275443</v>
      </c>
      <c r="M17" s="127">
        <v>15625271</v>
      </c>
      <c r="N17" s="33">
        <v>15482398</v>
      </c>
      <c r="O17" s="353">
        <v>14883136</v>
      </c>
      <c r="P17" s="19">
        <v>15893338</v>
      </c>
      <c r="Q17" s="19">
        <v>15344093</v>
      </c>
      <c r="R17" s="19">
        <v>15592364</v>
      </c>
      <c r="S17" s="312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8" customHeight="1">
      <c r="A18" s="124"/>
      <c r="B18" s="55"/>
      <c r="C18" s="139" t="s">
        <v>145</v>
      </c>
      <c r="D18" s="127">
        <v>320917</v>
      </c>
      <c r="E18" s="127">
        <v>320917</v>
      </c>
      <c r="F18" s="127">
        <v>347787</v>
      </c>
      <c r="G18" s="127">
        <v>347787</v>
      </c>
      <c r="H18" s="127">
        <v>358249</v>
      </c>
      <c r="I18" s="127">
        <v>358249</v>
      </c>
      <c r="J18" s="235">
        <v>362988</v>
      </c>
      <c r="K18" s="235">
        <v>362988</v>
      </c>
      <c r="L18" s="127">
        <v>329251</v>
      </c>
      <c r="M18" s="127">
        <v>319251</v>
      </c>
      <c r="N18" s="353">
        <v>322293</v>
      </c>
      <c r="O18" s="353">
        <v>322293</v>
      </c>
      <c r="P18" s="19">
        <v>351178</v>
      </c>
      <c r="Q18" s="19">
        <v>351178</v>
      </c>
      <c r="R18" s="19">
        <v>361136</v>
      </c>
      <c r="S18" s="312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8" customHeight="1">
      <c r="A19" s="124"/>
      <c r="B19" s="412" t="s">
        <v>140</v>
      </c>
      <c r="C19" s="413"/>
      <c r="D19" s="127">
        <v>1284618</v>
      </c>
      <c r="E19" s="127">
        <v>333772</v>
      </c>
      <c r="F19" s="127">
        <v>1310988</v>
      </c>
      <c r="G19" s="127">
        <v>320986</v>
      </c>
      <c r="H19" s="127">
        <v>2191939</v>
      </c>
      <c r="I19" s="127">
        <v>493998</v>
      </c>
      <c r="J19" s="235">
        <f>J20</f>
        <v>3047071</v>
      </c>
      <c r="K19" s="235">
        <f>K20</f>
        <v>1875748</v>
      </c>
      <c r="L19" s="127">
        <f>L20</f>
        <v>1662110</v>
      </c>
      <c r="M19" s="127">
        <f>M20</f>
        <v>328166</v>
      </c>
      <c r="N19" s="353">
        <v>1679445</v>
      </c>
      <c r="O19" s="353">
        <v>369825</v>
      </c>
      <c r="P19" s="19">
        <v>1819433</v>
      </c>
      <c r="Q19" s="19">
        <v>414395</v>
      </c>
      <c r="R19" s="19">
        <v>393100</v>
      </c>
      <c r="S19" s="312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1" customFormat="1" ht="18" customHeight="1">
      <c r="A20" s="136"/>
      <c r="B20" s="137"/>
      <c r="C20" s="139" t="s">
        <v>144</v>
      </c>
      <c r="D20" s="127">
        <v>1284618</v>
      </c>
      <c r="E20" s="127">
        <v>333772</v>
      </c>
      <c r="F20" s="127">
        <v>1310988</v>
      </c>
      <c r="G20" s="127">
        <v>320986</v>
      </c>
      <c r="H20" s="127">
        <v>2191939</v>
      </c>
      <c r="I20" s="127">
        <v>493998</v>
      </c>
      <c r="J20" s="235">
        <v>3047071</v>
      </c>
      <c r="K20" s="235">
        <v>1875748</v>
      </c>
      <c r="L20" s="127">
        <v>1662110</v>
      </c>
      <c r="M20" s="127">
        <v>328166</v>
      </c>
      <c r="N20" s="353">
        <v>1679445</v>
      </c>
      <c r="O20" s="353">
        <v>369825</v>
      </c>
      <c r="P20" s="19">
        <v>1819433</v>
      </c>
      <c r="Q20" s="19">
        <v>414395</v>
      </c>
      <c r="R20" s="19">
        <v>393100</v>
      </c>
      <c r="S20" s="310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</row>
    <row r="21" spans="1:43" s="11" customFormat="1" ht="18" customHeight="1">
      <c r="A21" s="416" t="s">
        <v>146</v>
      </c>
      <c r="B21" s="416"/>
      <c r="C21" s="417"/>
      <c r="D21" s="127">
        <v>392143</v>
      </c>
      <c r="E21" s="127">
        <v>340612</v>
      </c>
      <c r="F21" s="127">
        <v>405728</v>
      </c>
      <c r="G21" s="127">
        <v>352918</v>
      </c>
      <c r="H21" s="127">
        <v>432662</v>
      </c>
      <c r="I21" s="127">
        <v>372988</v>
      </c>
      <c r="J21" s="235">
        <f>J22+J23</f>
        <v>451224</v>
      </c>
      <c r="K21" s="235">
        <f>K22+K23</f>
        <v>388383</v>
      </c>
      <c r="L21" s="127">
        <f>L22+L23</f>
        <v>465358</v>
      </c>
      <c r="M21" s="127">
        <f>M22+M23</f>
        <v>401836</v>
      </c>
      <c r="N21" s="20">
        <f>SUM(N22:N23)</f>
        <v>486565</v>
      </c>
      <c r="O21" s="353">
        <f>SUM(O22:O23)</f>
        <v>415287</v>
      </c>
      <c r="P21" s="19">
        <v>516728</v>
      </c>
      <c r="Q21" s="19">
        <v>438389</v>
      </c>
      <c r="R21" s="19">
        <v>457900</v>
      </c>
      <c r="S21" s="313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8" customHeight="1">
      <c r="A22" s="124"/>
      <c r="B22" s="412" t="s">
        <v>139</v>
      </c>
      <c r="C22" s="413"/>
      <c r="D22" s="143">
        <v>349792</v>
      </c>
      <c r="E22" s="143">
        <v>330677</v>
      </c>
      <c r="F22" s="127">
        <v>361125</v>
      </c>
      <c r="G22" s="127">
        <v>341796</v>
      </c>
      <c r="H22" s="127">
        <v>382760</v>
      </c>
      <c r="I22" s="127">
        <v>360334</v>
      </c>
      <c r="J22" s="235">
        <v>398135</v>
      </c>
      <c r="K22" s="235">
        <v>375385</v>
      </c>
      <c r="L22" s="127">
        <v>412850</v>
      </c>
      <c r="M22" s="127">
        <v>388258</v>
      </c>
      <c r="N22" s="354">
        <v>431369</v>
      </c>
      <c r="O22" s="353">
        <v>402543</v>
      </c>
      <c r="P22" s="19">
        <v>451742</v>
      </c>
      <c r="Q22" s="19">
        <v>422050</v>
      </c>
      <c r="R22" s="19">
        <v>439000</v>
      </c>
      <c r="S22" s="312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8" customHeight="1">
      <c r="A23" s="124"/>
      <c r="B23" s="412" t="s">
        <v>140</v>
      </c>
      <c r="C23" s="413"/>
      <c r="D23" s="143">
        <v>42352</v>
      </c>
      <c r="E23" s="143">
        <v>9935</v>
      </c>
      <c r="F23" s="127">
        <v>44602</v>
      </c>
      <c r="G23" s="127">
        <v>11121</v>
      </c>
      <c r="H23" s="127">
        <v>49902</v>
      </c>
      <c r="I23" s="127">
        <v>12654</v>
      </c>
      <c r="J23" s="235">
        <v>53089</v>
      </c>
      <c r="K23" s="235">
        <v>12998</v>
      </c>
      <c r="L23" s="127">
        <v>52508</v>
      </c>
      <c r="M23" s="127">
        <v>13578</v>
      </c>
      <c r="N23" s="354">
        <v>55196</v>
      </c>
      <c r="O23" s="353">
        <v>12744</v>
      </c>
      <c r="P23" s="19">
        <v>64986</v>
      </c>
      <c r="Q23" s="19">
        <v>16339</v>
      </c>
      <c r="R23" s="19">
        <v>18900</v>
      </c>
      <c r="S23" s="312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8" customHeight="1">
      <c r="A24" s="418" t="s">
        <v>147</v>
      </c>
      <c r="B24" s="418"/>
      <c r="C24" s="419"/>
      <c r="D24" s="127">
        <v>1886294</v>
      </c>
      <c r="E24" s="127">
        <v>1886294</v>
      </c>
      <c r="F24" s="127">
        <v>1899866</v>
      </c>
      <c r="G24" s="127">
        <v>1899866</v>
      </c>
      <c r="H24" s="127">
        <v>2070206</v>
      </c>
      <c r="I24" s="127">
        <v>2070195</v>
      </c>
      <c r="J24" s="235">
        <f>J25+J26</f>
        <v>2039085</v>
      </c>
      <c r="K24" s="235">
        <f>K25+K26</f>
        <v>2039085</v>
      </c>
      <c r="L24" s="127">
        <f>L25+L26</f>
        <v>2064912</v>
      </c>
      <c r="M24" s="127">
        <f>M25+M26</f>
        <v>2064912</v>
      </c>
      <c r="N24" s="33">
        <f>SUM(N25:N26)</f>
        <v>2196444</v>
      </c>
      <c r="O24" s="353">
        <v>2196445</v>
      </c>
      <c r="P24" s="19">
        <v>2257329</v>
      </c>
      <c r="Q24" s="19">
        <v>2257289</v>
      </c>
      <c r="R24" s="19">
        <v>2184000</v>
      </c>
      <c r="S24" s="312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8" customHeight="1">
      <c r="A25" s="124"/>
      <c r="B25" s="412" t="s">
        <v>139</v>
      </c>
      <c r="C25" s="413"/>
      <c r="D25" s="127">
        <v>1886290</v>
      </c>
      <c r="E25" s="127">
        <v>1886290</v>
      </c>
      <c r="F25" s="127">
        <v>1899866</v>
      </c>
      <c r="G25" s="127">
        <v>1899866</v>
      </c>
      <c r="H25" s="127">
        <v>2070195</v>
      </c>
      <c r="I25" s="127">
        <v>2070195</v>
      </c>
      <c r="J25" s="235">
        <v>2039074</v>
      </c>
      <c r="K25" s="235">
        <v>2039074</v>
      </c>
      <c r="L25" s="127">
        <v>2064912</v>
      </c>
      <c r="M25" s="127">
        <v>2064912</v>
      </c>
      <c r="N25" s="33">
        <v>2196444</v>
      </c>
      <c r="O25" s="353">
        <v>2196445</v>
      </c>
      <c r="P25" s="19">
        <v>2257208</v>
      </c>
      <c r="Q25" s="19">
        <v>2257208</v>
      </c>
      <c r="R25" s="19">
        <v>2184000</v>
      </c>
      <c r="S25" s="312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8" customHeight="1">
      <c r="A26" s="124"/>
      <c r="B26" s="412" t="s">
        <v>140</v>
      </c>
      <c r="C26" s="413"/>
      <c r="D26" s="127">
        <v>4</v>
      </c>
      <c r="E26" s="127">
        <v>4</v>
      </c>
      <c r="F26" s="127">
        <v>0</v>
      </c>
      <c r="G26" s="127">
        <v>0</v>
      </c>
      <c r="H26" s="127">
        <v>11</v>
      </c>
      <c r="I26" s="127">
        <v>0</v>
      </c>
      <c r="J26" s="235">
        <v>11</v>
      </c>
      <c r="K26" s="235">
        <v>11</v>
      </c>
      <c r="L26" s="127">
        <v>0</v>
      </c>
      <c r="M26" s="127">
        <v>0</v>
      </c>
      <c r="N26" s="127">
        <v>0</v>
      </c>
      <c r="O26" s="127">
        <v>0</v>
      </c>
      <c r="P26" s="17">
        <v>121</v>
      </c>
      <c r="Q26" s="17">
        <v>81</v>
      </c>
      <c r="R26" s="129">
        <v>0</v>
      </c>
      <c r="S26" s="312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8" customHeight="1">
      <c r="A27" s="418" t="s">
        <v>148</v>
      </c>
      <c r="B27" s="418"/>
      <c r="C27" s="419"/>
      <c r="D27" s="127">
        <v>187228</v>
      </c>
      <c r="E27" s="127">
        <v>184286</v>
      </c>
      <c r="F27" s="127">
        <v>186710</v>
      </c>
      <c r="G27" s="127">
        <v>181855</v>
      </c>
      <c r="H27" s="127">
        <v>78660</v>
      </c>
      <c r="I27" s="127">
        <v>62650</v>
      </c>
      <c r="J27" s="235">
        <f>J28+J29</f>
        <v>83202</v>
      </c>
      <c r="K27" s="235">
        <f>K28+K29</f>
        <v>62500</v>
      </c>
      <c r="L27" s="127">
        <f>L28+L29</f>
        <v>49031</v>
      </c>
      <c r="M27" s="127">
        <f>M28+M29</f>
        <v>31744</v>
      </c>
      <c r="N27" s="33">
        <f>SUM(N28:N29)</f>
        <v>20688</v>
      </c>
      <c r="O27" s="353">
        <f>SUM(O28:O29)</f>
        <v>3781</v>
      </c>
      <c r="P27" s="19">
        <v>29359</v>
      </c>
      <c r="Q27" s="19">
        <v>13433</v>
      </c>
      <c r="R27" s="19">
        <v>3300</v>
      </c>
      <c r="S27" s="312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8" customHeight="1">
      <c r="A28" s="124"/>
      <c r="B28" s="412" t="s">
        <v>139</v>
      </c>
      <c r="C28" s="413"/>
      <c r="D28" s="127">
        <v>178065</v>
      </c>
      <c r="E28" s="127">
        <v>177255</v>
      </c>
      <c r="F28" s="127">
        <v>183768</v>
      </c>
      <c r="G28" s="127">
        <v>181855</v>
      </c>
      <c r="H28" s="127">
        <v>68323</v>
      </c>
      <c r="I28" s="127">
        <v>57734</v>
      </c>
      <c r="J28" s="235">
        <v>67193</v>
      </c>
      <c r="K28" s="235">
        <v>60949</v>
      </c>
      <c r="L28" s="127">
        <v>32470</v>
      </c>
      <c r="M28" s="127">
        <v>29235</v>
      </c>
      <c r="N28" s="33">
        <v>3401</v>
      </c>
      <c r="O28" s="353">
        <v>3401</v>
      </c>
      <c r="P28" s="19">
        <v>12452</v>
      </c>
      <c r="Q28" s="19">
        <v>12452</v>
      </c>
      <c r="R28" s="19">
        <v>1000</v>
      </c>
      <c r="S28" s="312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8" customHeight="1">
      <c r="A29" s="124"/>
      <c r="B29" s="412" t="s">
        <v>140</v>
      </c>
      <c r="C29" s="413"/>
      <c r="D29" s="127">
        <v>9164</v>
      </c>
      <c r="E29" s="127">
        <v>7031</v>
      </c>
      <c r="F29" s="127">
        <v>2942</v>
      </c>
      <c r="G29" s="127">
        <v>0</v>
      </c>
      <c r="H29" s="127">
        <v>10337</v>
      </c>
      <c r="I29" s="127">
        <v>4917</v>
      </c>
      <c r="J29" s="235">
        <v>16009</v>
      </c>
      <c r="K29" s="235">
        <v>1551</v>
      </c>
      <c r="L29" s="127">
        <v>16561</v>
      </c>
      <c r="M29" s="127">
        <v>2509</v>
      </c>
      <c r="N29" s="33">
        <v>17287</v>
      </c>
      <c r="O29" s="353">
        <v>380</v>
      </c>
      <c r="P29" s="19">
        <v>16907</v>
      </c>
      <c r="Q29" s="19">
        <v>981</v>
      </c>
      <c r="R29" s="19">
        <v>2300</v>
      </c>
      <c r="S29" s="312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8" customHeight="1">
      <c r="A30" s="418" t="s">
        <v>402</v>
      </c>
      <c r="B30" s="418"/>
      <c r="C30" s="419"/>
      <c r="D30" s="127">
        <v>41387</v>
      </c>
      <c r="E30" s="127">
        <v>37673</v>
      </c>
      <c r="F30" s="127">
        <v>41607</v>
      </c>
      <c r="G30" s="127">
        <v>38893</v>
      </c>
      <c r="H30" s="127">
        <v>85424</v>
      </c>
      <c r="I30" s="127">
        <v>85366</v>
      </c>
      <c r="J30" s="235">
        <v>77465</v>
      </c>
      <c r="K30" s="235">
        <v>76933</v>
      </c>
      <c r="L30" s="127">
        <v>77465</v>
      </c>
      <c r="M30" s="127">
        <v>76933</v>
      </c>
      <c r="N30" s="33">
        <v>72775</v>
      </c>
      <c r="O30" s="353">
        <v>67696</v>
      </c>
      <c r="P30" s="19">
        <v>81499</v>
      </c>
      <c r="Q30" s="19">
        <v>75460</v>
      </c>
      <c r="R30" s="19">
        <v>70100</v>
      </c>
      <c r="S30" s="312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8" customHeight="1">
      <c r="A31" s="124"/>
      <c r="B31" s="412" t="s">
        <v>139</v>
      </c>
      <c r="C31" s="413"/>
      <c r="D31" s="127">
        <v>38924</v>
      </c>
      <c r="E31" s="127">
        <v>35452</v>
      </c>
      <c r="F31" s="127">
        <v>37893</v>
      </c>
      <c r="G31" s="127">
        <v>36035</v>
      </c>
      <c r="H31" s="127">
        <v>82848</v>
      </c>
      <c r="I31" s="127">
        <v>82790</v>
      </c>
      <c r="J31" s="235">
        <v>77406</v>
      </c>
      <c r="K31" s="235">
        <v>76874</v>
      </c>
      <c r="L31" s="127">
        <v>74917</v>
      </c>
      <c r="M31" s="127">
        <v>72522</v>
      </c>
      <c r="N31" s="33">
        <v>70047</v>
      </c>
      <c r="O31" s="353">
        <v>67696</v>
      </c>
      <c r="P31" s="19">
        <v>76421</v>
      </c>
      <c r="Q31" s="19">
        <v>72461</v>
      </c>
      <c r="R31" s="19">
        <v>68200</v>
      </c>
      <c r="S31" s="312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8" customHeight="1">
      <c r="A32" s="124"/>
      <c r="B32" s="412" t="s">
        <v>140</v>
      </c>
      <c r="C32" s="413"/>
      <c r="D32" s="127">
        <v>2463</v>
      </c>
      <c r="E32" s="127">
        <v>2221</v>
      </c>
      <c r="F32" s="127">
        <v>3714</v>
      </c>
      <c r="G32" s="127">
        <v>2858</v>
      </c>
      <c r="H32" s="127">
        <v>2577</v>
      </c>
      <c r="I32" s="127">
        <v>2577</v>
      </c>
      <c r="J32" s="235">
        <v>58</v>
      </c>
      <c r="K32" s="235">
        <v>58</v>
      </c>
      <c r="L32" s="127">
        <v>532</v>
      </c>
      <c r="M32" s="127">
        <v>198</v>
      </c>
      <c r="N32" s="33">
        <v>2728</v>
      </c>
      <c r="O32" s="127">
        <v>0</v>
      </c>
      <c r="P32" s="17">
        <v>5078</v>
      </c>
      <c r="Q32" s="17">
        <v>2999</v>
      </c>
      <c r="R32" s="19">
        <v>1900</v>
      </c>
      <c r="S32" s="312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8" customHeight="1">
      <c r="A33" s="418" t="s">
        <v>149</v>
      </c>
      <c r="B33" s="418"/>
      <c r="C33" s="419"/>
      <c r="D33" s="127">
        <v>987631</v>
      </c>
      <c r="E33" s="127">
        <v>957356</v>
      </c>
      <c r="F33" s="127">
        <v>1045966</v>
      </c>
      <c r="G33" s="127">
        <v>1009842</v>
      </c>
      <c r="H33" s="127">
        <v>1050637</v>
      </c>
      <c r="I33" s="127">
        <v>842963</v>
      </c>
      <c r="J33" s="235">
        <f>J34+J35</f>
        <v>1252403</v>
      </c>
      <c r="K33" s="235">
        <f>K34+K35</f>
        <v>1150514</v>
      </c>
      <c r="L33" s="127">
        <f>L34+L35</f>
        <v>1033797</v>
      </c>
      <c r="M33" s="127">
        <f>M34+M35</f>
        <v>956191</v>
      </c>
      <c r="N33" s="33">
        <f>SUM(N34:N35)</f>
        <v>1008517</v>
      </c>
      <c r="O33" s="353">
        <f>SUM(O34:O35)</f>
        <v>963931</v>
      </c>
      <c r="P33" s="19">
        <v>1003120</v>
      </c>
      <c r="Q33" s="19">
        <v>952353</v>
      </c>
      <c r="R33" s="19">
        <v>922500</v>
      </c>
      <c r="S33" s="312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ht="18" customHeight="1">
      <c r="A34" s="124"/>
      <c r="B34" s="412" t="s">
        <v>139</v>
      </c>
      <c r="C34" s="413"/>
      <c r="D34" s="127">
        <v>980330</v>
      </c>
      <c r="E34" s="127">
        <v>956507</v>
      </c>
      <c r="F34" s="127">
        <v>1015691</v>
      </c>
      <c r="G34" s="127">
        <v>997162</v>
      </c>
      <c r="H34" s="127">
        <v>984754</v>
      </c>
      <c r="I34" s="127">
        <v>832588</v>
      </c>
      <c r="J34" s="235">
        <v>1044728</v>
      </c>
      <c r="K34" s="235">
        <v>1002956</v>
      </c>
      <c r="L34" s="127">
        <v>931908</v>
      </c>
      <c r="M34" s="127">
        <v>912908</v>
      </c>
      <c r="N34" s="33">
        <v>963056</v>
      </c>
      <c r="O34" s="353">
        <v>949311</v>
      </c>
      <c r="P34" s="19">
        <v>959917</v>
      </c>
      <c r="Q34" s="19">
        <v>944478</v>
      </c>
      <c r="R34" s="19">
        <v>911800</v>
      </c>
      <c r="S34" s="312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124"/>
      <c r="B35" s="412" t="s">
        <v>140</v>
      </c>
      <c r="C35" s="413"/>
      <c r="D35" s="127">
        <v>7301</v>
      </c>
      <c r="E35" s="127">
        <v>850</v>
      </c>
      <c r="F35" s="127">
        <v>30275</v>
      </c>
      <c r="G35" s="127">
        <v>12680</v>
      </c>
      <c r="H35" s="127">
        <v>65883</v>
      </c>
      <c r="I35" s="127">
        <v>10374</v>
      </c>
      <c r="J35" s="235">
        <v>207675</v>
      </c>
      <c r="K35" s="235">
        <v>147558</v>
      </c>
      <c r="L35" s="127">
        <v>101889</v>
      </c>
      <c r="M35" s="127">
        <v>43283</v>
      </c>
      <c r="N35" s="33">
        <v>45461</v>
      </c>
      <c r="O35" s="353">
        <v>14620</v>
      </c>
      <c r="P35" s="19">
        <v>43203</v>
      </c>
      <c r="Q35" s="19">
        <v>7875</v>
      </c>
      <c r="R35" s="19">
        <v>10700</v>
      </c>
      <c r="S35" s="312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418" t="s">
        <v>150</v>
      </c>
      <c r="B36" s="418"/>
      <c r="C36" s="419"/>
      <c r="D36" s="127">
        <v>1970860</v>
      </c>
      <c r="E36" s="127">
        <v>1782455</v>
      </c>
      <c r="F36" s="127">
        <v>2050422</v>
      </c>
      <c r="G36" s="127">
        <v>1859270</v>
      </c>
      <c r="H36" s="127">
        <v>2194427</v>
      </c>
      <c r="I36" s="127">
        <v>1804405</v>
      </c>
      <c r="J36" s="235">
        <f>J37+J38</f>
        <v>2353445</v>
      </c>
      <c r="K36" s="235">
        <f>K37+K38</f>
        <v>2131126</v>
      </c>
      <c r="L36" s="127">
        <f>L37+L38</f>
        <v>2237801</v>
      </c>
      <c r="M36" s="127">
        <f>M37+M38</f>
        <v>1992968</v>
      </c>
      <c r="N36" s="33">
        <f>SUM(N37:N38)</f>
        <v>2164009</v>
      </c>
      <c r="O36" s="353">
        <f>SUM(O37:O38)</f>
        <v>1926542</v>
      </c>
      <c r="P36" s="19">
        <v>2237715</v>
      </c>
      <c r="Q36" s="19">
        <v>1993714</v>
      </c>
      <c r="R36" s="19">
        <v>2024200</v>
      </c>
      <c r="S36" s="312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24"/>
      <c r="B37" s="412" t="s">
        <v>139</v>
      </c>
      <c r="C37" s="413"/>
      <c r="D37" s="127">
        <v>1803669</v>
      </c>
      <c r="E37" s="127">
        <v>1739331</v>
      </c>
      <c r="F37" s="127">
        <v>1883078</v>
      </c>
      <c r="G37" s="127">
        <v>1818757</v>
      </c>
      <c r="H37" s="127">
        <v>1926244</v>
      </c>
      <c r="I37" s="127">
        <v>1744233</v>
      </c>
      <c r="J37" s="235">
        <v>1982320</v>
      </c>
      <c r="K37" s="235">
        <v>1903605</v>
      </c>
      <c r="L37" s="127">
        <v>2034077</v>
      </c>
      <c r="M37" s="127">
        <v>1952820</v>
      </c>
      <c r="N37" s="33">
        <v>1956597</v>
      </c>
      <c r="O37" s="353">
        <v>1880865</v>
      </c>
      <c r="P37" s="19">
        <v>2011571</v>
      </c>
      <c r="Q37" s="19">
        <v>1942054</v>
      </c>
      <c r="R37" s="19">
        <v>1977300</v>
      </c>
      <c r="S37" s="31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ht="18" customHeight="1">
      <c r="A38" s="141"/>
      <c r="B38" s="414" t="s">
        <v>140</v>
      </c>
      <c r="C38" s="415"/>
      <c r="D38" s="247">
        <v>167191</v>
      </c>
      <c r="E38" s="247">
        <v>43124</v>
      </c>
      <c r="F38" s="247">
        <v>167345</v>
      </c>
      <c r="G38" s="247">
        <v>40513</v>
      </c>
      <c r="H38" s="247">
        <v>268183</v>
      </c>
      <c r="I38" s="247">
        <v>60172</v>
      </c>
      <c r="J38" s="308">
        <v>371125</v>
      </c>
      <c r="K38" s="308">
        <v>227521</v>
      </c>
      <c r="L38" s="247">
        <v>203724</v>
      </c>
      <c r="M38" s="247">
        <v>40148</v>
      </c>
      <c r="N38" s="280">
        <v>207412</v>
      </c>
      <c r="O38" s="355">
        <v>45677</v>
      </c>
      <c r="P38" s="314">
        <v>226144</v>
      </c>
      <c r="Q38" s="314">
        <v>51660</v>
      </c>
      <c r="R38" s="314">
        <v>46900</v>
      </c>
      <c r="S38" s="312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ht="18" customHeight="1">
      <c r="A39" s="132" t="s">
        <v>15</v>
      </c>
      <c r="B39" s="133"/>
      <c r="C39" s="133"/>
      <c r="D39" s="134"/>
      <c r="E39" s="135"/>
      <c r="F39" s="134"/>
      <c r="G39" s="135"/>
      <c r="H39" s="134"/>
      <c r="I39" s="135"/>
      <c r="J39" s="237"/>
      <c r="K39" s="238"/>
      <c r="L39" s="134"/>
      <c r="M39" s="135"/>
      <c r="N39" s="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ht="18" customHeight="1">
      <c r="A40" s="14"/>
      <c r="B40" s="26"/>
      <c r="C40" s="26"/>
      <c r="D40" s="18"/>
      <c r="E40" s="29"/>
      <c r="F40" s="18"/>
      <c r="G40" s="29"/>
      <c r="H40" s="18"/>
      <c r="I40" s="29"/>
      <c r="J40" s="239"/>
      <c r="K40" s="240"/>
      <c r="L40" s="18"/>
      <c r="M40" s="29"/>
      <c r="N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8" customHeight="1">
      <c r="A41" s="14"/>
      <c r="B41" s="26"/>
      <c r="C41" s="26"/>
      <c r="D41" s="18"/>
      <c r="E41" s="29"/>
      <c r="F41" s="18"/>
      <c r="G41" s="29"/>
      <c r="H41" s="18"/>
      <c r="I41" s="29"/>
      <c r="J41" s="239"/>
      <c r="K41" s="240"/>
      <c r="L41" s="18"/>
      <c r="M41" s="29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ht="18" customHeight="1">
      <c r="A42" s="14"/>
      <c r="B42" s="26"/>
      <c r="C42" s="26"/>
      <c r="D42" s="18"/>
      <c r="E42" s="29"/>
      <c r="F42" s="18"/>
      <c r="G42" s="29"/>
      <c r="H42" s="18"/>
      <c r="I42" s="29"/>
      <c r="J42" s="239"/>
      <c r="K42" s="240"/>
      <c r="L42" s="18"/>
      <c r="M42" s="29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ht="18" customHeight="1">
      <c r="A43" s="14"/>
      <c r="B43" s="26"/>
      <c r="C43" s="26"/>
      <c r="D43" s="18"/>
      <c r="E43" s="29"/>
      <c r="F43" s="18"/>
      <c r="G43" s="29"/>
      <c r="H43" s="18"/>
      <c r="I43" s="29"/>
      <c r="J43" s="239"/>
      <c r="K43" s="240"/>
      <c r="L43" s="18"/>
      <c r="M43" s="29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ht="21" customHeight="1">
      <c r="A44" s="14"/>
      <c r="B44" s="26"/>
      <c r="C44" s="26"/>
      <c r="D44" s="14"/>
      <c r="E44" s="14"/>
      <c r="F44" s="14"/>
      <c r="G44" s="14"/>
      <c r="H44" s="14"/>
      <c r="I44" s="14"/>
      <c r="J44" s="241"/>
      <c r="K44" s="241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ht="21" customHeight="1">
      <c r="A45" s="14"/>
      <c r="B45" s="26"/>
      <c r="C45" s="26"/>
      <c r="D45" s="14"/>
      <c r="E45" s="14"/>
      <c r="F45" s="14"/>
      <c r="G45" s="14"/>
      <c r="H45" s="14"/>
      <c r="I45" s="14"/>
      <c r="J45" s="241"/>
      <c r="K45" s="24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ht="21" customHeight="1">
      <c r="A46" s="14"/>
      <c r="B46" s="26"/>
      <c r="C46" s="26"/>
      <c r="D46" s="14"/>
      <c r="E46" s="14"/>
      <c r="F46" s="14"/>
      <c r="G46" s="14"/>
      <c r="H46" s="14"/>
      <c r="I46" s="14"/>
      <c r="J46" s="241"/>
      <c r="K46" s="241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2:18" ht="21" customHeight="1">
      <c r="B47" s="10"/>
      <c r="C47" s="10"/>
      <c r="E47" s="14"/>
      <c r="N47" s="14"/>
      <c r="O47" s="14"/>
      <c r="P47" s="14"/>
      <c r="Q47" s="14"/>
      <c r="R47" s="14"/>
    </row>
    <row r="48" spans="2:18" ht="21" customHeight="1">
      <c r="B48" s="10"/>
      <c r="C48" s="10"/>
      <c r="E48" s="14"/>
      <c r="N48" s="14"/>
      <c r="O48" s="14"/>
      <c r="P48" s="14"/>
      <c r="Q48" s="14"/>
      <c r="R48" s="14"/>
    </row>
    <row r="49" spans="2:18" ht="21" customHeight="1">
      <c r="B49" s="10"/>
      <c r="C49" s="10"/>
      <c r="E49" s="14"/>
      <c r="N49" s="14"/>
      <c r="O49" s="14"/>
      <c r="P49" s="14"/>
      <c r="Q49" s="14"/>
      <c r="R49" s="14"/>
    </row>
    <row r="50" spans="2:18" ht="21" customHeight="1">
      <c r="B50" s="10"/>
      <c r="C50" s="10"/>
      <c r="N50" s="14"/>
      <c r="O50" s="14"/>
      <c r="P50" s="14"/>
      <c r="Q50" s="14"/>
      <c r="R50" s="14"/>
    </row>
    <row r="51" spans="2:18" ht="21" customHeight="1">
      <c r="B51" s="10"/>
      <c r="C51" s="10"/>
      <c r="N51" s="14"/>
      <c r="O51" s="14"/>
      <c r="P51" s="14"/>
      <c r="Q51" s="14"/>
      <c r="R51" s="14"/>
    </row>
    <row r="52" spans="2:18" ht="21" customHeight="1">
      <c r="B52" s="10"/>
      <c r="C52" s="10"/>
      <c r="N52" s="14"/>
      <c r="O52" s="14"/>
      <c r="P52" s="14"/>
      <c r="Q52" s="14"/>
      <c r="R52" s="14"/>
    </row>
    <row r="53" spans="2:18" ht="21" customHeight="1">
      <c r="B53" s="10"/>
      <c r="C53" s="10"/>
      <c r="N53" s="14"/>
      <c r="O53" s="14"/>
      <c r="P53" s="14"/>
      <c r="Q53" s="14"/>
      <c r="R53" s="14"/>
    </row>
    <row r="54" spans="2:18" ht="21" customHeight="1">
      <c r="B54" s="10"/>
      <c r="C54" s="10"/>
      <c r="N54" s="14"/>
      <c r="O54" s="14"/>
      <c r="P54" s="14"/>
      <c r="Q54" s="14"/>
      <c r="R54" s="14"/>
    </row>
    <row r="55" spans="2:18" ht="21" customHeight="1">
      <c r="B55" s="10"/>
      <c r="C55" s="10"/>
      <c r="N55" s="14"/>
      <c r="O55" s="14"/>
      <c r="P55" s="14"/>
      <c r="Q55" s="14"/>
      <c r="R55" s="14"/>
    </row>
    <row r="56" spans="2:18" ht="21" customHeight="1">
      <c r="B56" s="10"/>
      <c r="C56" s="10"/>
      <c r="N56" s="14"/>
      <c r="O56" s="14"/>
      <c r="P56" s="14"/>
      <c r="Q56" s="14"/>
      <c r="R56" s="14"/>
    </row>
    <row r="57" spans="2:18" ht="21" customHeight="1">
      <c r="B57" s="10"/>
      <c r="C57" s="10"/>
      <c r="N57" s="14"/>
      <c r="O57" s="14"/>
      <c r="P57" s="14"/>
      <c r="Q57" s="14"/>
      <c r="R57" s="14"/>
    </row>
    <row r="58" spans="2:18" ht="21" customHeight="1">
      <c r="B58" s="10"/>
      <c r="C58" s="10"/>
      <c r="N58" s="14"/>
      <c r="O58" s="14"/>
      <c r="P58" s="14"/>
      <c r="Q58" s="14"/>
      <c r="R58" s="14"/>
    </row>
    <row r="59" spans="2:18" ht="21" customHeight="1">
      <c r="B59" s="10"/>
      <c r="C59" s="10"/>
      <c r="N59" s="14"/>
      <c r="O59" s="14"/>
      <c r="P59" s="14"/>
      <c r="Q59" s="14"/>
      <c r="R59" s="14"/>
    </row>
    <row r="60" spans="2:18" ht="21" customHeight="1">
      <c r="B60" s="10"/>
      <c r="C60" s="10"/>
      <c r="N60" s="14"/>
      <c r="O60" s="14"/>
      <c r="P60" s="14"/>
      <c r="Q60" s="14"/>
      <c r="R60" s="14"/>
    </row>
    <row r="61" spans="2:18" ht="21" customHeight="1">
      <c r="B61" s="10"/>
      <c r="C61" s="10"/>
      <c r="N61" s="14"/>
      <c r="O61" s="14"/>
      <c r="P61" s="14"/>
      <c r="Q61" s="14"/>
      <c r="R61" s="14"/>
    </row>
    <row r="62" spans="2:18" ht="21" customHeight="1">
      <c r="B62" s="10"/>
      <c r="C62" s="10"/>
      <c r="N62" s="14"/>
      <c r="O62" s="14"/>
      <c r="P62" s="14"/>
      <c r="Q62" s="14"/>
      <c r="R62" s="14"/>
    </row>
    <row r="63" spans="2:18" ht="21" customHeight="1">
      <c r="B63" s="10"/>
      <c r="C63" s="10"/>
      <c r="N63" s="14"/>
      <c r="O63" s="14"/>
      <c r="P63" s="14"/>
      <c r="Q63" s="14"/>
      <c r="R63" s="14"/>
    </row>
    <row r="64" spans="2:18" ht="21" customHeight="1">
      <c r="B64" s="10"/>
      <c r="C64" s="10"/>
      <c r="N64" s="14"/>
      <c r="O64" s="14"/>
      <c r="P64" s="14"/>
      <c r="Q64" s="14"/>
      <c r="R64" s="14"/>
    </row>
    <row r="65" spans="2:18" ht="21" customHeight="1">
      <c r="B65" s="10"/>
      <c r="C65" s="10"/>
      <c r="N65" s="14"/>
      <c r="O65" s="14"/>
      <c r="P65" s="14"/>
      <c r="Q65" s="14"/>
      <c r="R65" s="14"/>
    </row>
    <row r="66" spans="2:18" ht="21" customHeight="1">
      <c r="B66" s="10"/>
      <c r="C66" s="10"/>
      <c r="N66" s="14"/>
      <c r="O66" s="14"/>
      <c r="P66" s="14"/>
      <c r="Q66" s="14"/>
      <c r="R66" s="14"/>
    </row>
    <row r="67" spans="2:18" ht="21" customHeight="1">
      <c r="B67" s="10"/>
      <c r="C67" s="10"/>
      <c r="N67" s="14"/>
      <c r="O67" s="14"/>
      <c r="P67" s="14"/>
      <c r="Q67" s="14"/>
      <c r="R67" s="14"/>
    </row>
    <row r="68" spans="2:18" ht="21" customHeight="1">
      <c r="B68" s="10"/>
      <c r="C68" s="10"/>
      <c r="N68" s="14"/>
      <c r="O68" s="14"/>
      <c r="P68" s="14"/>
      <c r="Q68" s="14"/>
      <c r="R68" s="14"/>
    </row>
    <row r="69" spans="2:18" ht="21" customHeight="1">
      <c r="B69" s="10"/>
      <c r="C69" s="10"/>
      <c r="N69" s="14"/>
      <c r="O69" s="14"/>
      <c r="P69" s="14"/>
      <c r="Q69" s="14"/>
      <c r="R69" s="14"/>
    </row>
    <row r="70" spans="2:18" ht="21" customHeight="1">
      <c r="B70" s="10"/>
      <c r="C70" s="10"/>
      <c r="N70" s="14"/>
      <c r="O70" s="14"/>
      <c r="P70" s="14"/>
      <c r="Q70" s="14"/>
      <c r="R70" s="14"/>
    </row>
    <row r="71" spans="2:18" ht="12">
      <c r="B71" s="10"/>
      <c r="C71" s="10"/>
      <c r="N71" s="14"/>
      <c r="O71" s="14"/>
      <c r="P71" s="14"/>
      <c r="Q71" s="14"/>
      <c r="R71" s="14"/>
    </row>
    <row r="72" spans="2:18" ht="12">
      <c r="B72" s="10"/>
      <c r="C72" s="10"/>
      <c r="N72" s="14"/>
      <c r="O72" s="14"/>
      <c r="P72" s="14"/>
      <c r="Q72" s="14"/>
      <c r="R72" s="14"/>
    </row>
    <row r="73" spans="2:18" ht="12">
      <c r="B73" s="10"/>
      <c r="C73" s="10"/>
      <c r="N73" s="14"/>
      <c r="O73" s="14"/>
      <c r="P73" s="14"/>
      <c r="Q73" s="14"/>
      <c r="R73" s="14"/>
    </row>
    <row r="74" spans="2:18" ht="12">
      <c r="B74" s="10"/>
      <c r="C74" s="10"/>
      <c r="N74" s="14"/>
      <c r="O74" s="14"/>
      <c r="P74" s="14"/>
      <c r="Q74" s="14"/>
      <c r="R74" s="14"/>
    </row>
    <row r="75" spans="2:18" ht="12">
      <c r="B75" s="10"/>
      <c r="C75" s="10"/>
      <c r="N75" s="14"/>
      <c r="O75" s="14"/>
      <c r="P75" s="14"/>
      <c r="Q75" s="14"/>
      <c r="R75" s="14"/>
    </row>
    <row r="76" spans="2:18" ht="12">
      <c r="B76" s="10"/>
      <c r="C76" s="10"/>
      <c r="N76" s="14"/>
      <c r="O76" s="14"/>
      <c r="P76" s="14"/>
      <c r="Q76" s="14"/>
      <c r="R76" s="14"/>
    </row>
    <row r="77" spans="2:18" ht="12">
      <c r="B77" s="10"/>
      <c r="C77" s="10"/>
      <c r="N77" s="14"/>
      <c r="O77" s="14"/>
      <c r="P77" s="14"/>
      <c r="Q77" s="14"/>
      <c r="R77" s="14"/>
    </row>
    <row r="78" spans="2:18" ht="12">
      <c r="B78" s="10"/>
      <c r="C78" s="10"/>
      <c r="N78" s="14"/>
      <c r="O78" s="14"/>
      <c r="P78" s="14"/>
      <c r="Q78" s="14"/>
      <c r="R78" s="14"/>
    </row>
    <row r="79" spans="2:18" ht="12">
      <c r="B79" s="10"/>
      <c r="C79" s="10"/>
      <c r="N79" s="14"/>
      <c r="O79" s="14"/>
      <c r="P79" s="14"/>
      <c r="Q79" s="14"/>
      <c r="R79" s="14"/>
    </row>
    <row r="80" spans="2:18" ht="12">
      <c r="B80" s="10"/>
      <c r="C80" s="10"/>
      <c r="N80" s="14"/>
      <c r="O80" s="14"/>
      <c r="P80" s="14"/>
      <c r="Q80" s="14"/>
      <c r="R80" s="14"/>
    </row>
    <row r="81" spans="2:18" ht="12">
      <c r="B81" s="10"/>
      <c r="C81" s="10"/>
      <c r="N81" s="14"/>
      <c r="O81" s="14"/>
      <c r="P81" s="14"/>
      <c r="Q81" s="14"/>
      <c r="R81" s="14"/>
    </row>
    <row r="82" spans="2:18" ht="12">
      <c r="B82" s="10"/>
      <c r="C82" s="10"/>
      <c r="N82" s="14"/>
      <c r="O82" s="14"/>
      <c r="P82" s="14"/>
      <c r="Q82" s="14"/>
      <c r="R82" s="14"/>
    </row>
    <row r="83" spans="2:18" ht="12">
      <c r="B83" s="10"/>
      <c r="C83" s="10"/>
      <c r="N83" s="14"/>
      <c r="O83" s="14"/>
      <c r="P83" s="14"/>
      <c r="Q83" s="14"/>
      <c r="R83" s="14"/>
    </row>
    <row r="84" spans="2:18" ht="12">
      <c r="B84" s="10"/>
      <c r="C84" s="10"/>
      <c r="N84" s="14"/>
      <c r="O84" s="14"/>
      <c r="P84" s="14"/>
      <c r="Q84" s="14"/>
      <c r="R84" s="14"/>
    </row>
    <row r="85" spans="2:18" ht="12">
      <c r="B85" s="10"/>
      <c r="C85" s="10"/>
      <c r="N85" s="14"/>
      <c r="O85" s="14"/>
      <c r="P85" s="14"/>
      <c r="Q85" s="14"/>
      <c r="R85" s="14"/>
    </row>
    <row r="86" spans="2:18" ht="12">
      <c r="B86" s="10"/>
      <c r="C86" s="10"/>
      <c r="N86" s="14"/>
      <c r="O86" s="14"/>
      <c r="P86" s="14"/>
      <c r="Q86" s="14"/>
      <c r="R86" s="14"/>
    </row>
    <row r="87" spans="2:18" ht="12">
      <c r="B87" s="10"/>
      <c r="C87" s="10"/>
      <c r="N87" s="14"/>
      <c r="O87" s="14"/>
      <c r="P87" s="14"/>
      <c r="Q87" s="14"/>
      <c r="R87" s="14"/>
    </row>
    <row r="88" spans="2:18" ht="12">
      <c r="B88" s="10"/>
      <c r="C88" s="10"/>
      <c r="N88" s="14"/>
      <c r="O88" s="14"/>
      <c r="P88" s="14"/>
      <c r="Q88" s="14"/>
      <c r="R88" s="14"/>
    </row>
    <row r="89" spans="2:18" ht="12">
      <c r="B89" s="10"/>
      <c r="C89" s="10"/>
      <c r="N89" s="14"/>
      <c r="O89" s="14"/>
      <c r="P89" s="14"/>
      <c r="Q89" s="14"/>
      <c r="R89" s="14"/>
    </row>
    <row r="90" spans="2:18" ht="12">
      <c r="B90" s="10"/>
      <c r="C90" s="10"/>
      <c r="N90" s="14"/>
      <c r="O90" s="14"/>
      <c r="P90" s="14"/>
      <c r="Q90" s="14"/>
      <c r="R90" s="14"/>
    </row>
    <row r="91" spans="2:18" ht="12">
      <c r="B91" s="10"/>
      <c r="C91" s="10"/>
      <c r="N91" s="14"/>
      <c r="O91" s="14"/>
      <c r="P91" s="14"/>
      <c r="Q91" s="14"/>
      <c r="R91" s="14"/>
    </row>
    <row r="92" spans="2:18" ht="12">
      <c r="B92" s="10"/>
      <c r="C92" s="10"/>
      <c r="N92" s="14"/>
      <c r="O92" s="14"/>
      <c r="P92" s="14"/>
      <c r="Q92" s="14"/>
      <c r="R92" s="14"/>
    </row>
    <row r="93" spans="2:18" ht="12">
      <c r="B93" s="10"/>
      <c r="C93" s="10"/>
      <c r="N93" s="14"/>
      <c r="O93" s="14"/>
      <c r="P93" s="14"/>
      <c r="Q93" s="14"/>
      <c r="R93" s="14"/>
    </row>
    <row r="94" spans="2:18" ht="12">
      <c r="B94" s="10"/>
      <c r="C94" s="10"/>
      <c r="N94" s="14"/>
      <c r="O94" s="14"/>
      <c r="P94" s="14"/>
      <c r="Q94" s="14"/>
      <c r="R94" s="14"/>
    </row>
    <row r="95" spans="2:18" ht="12">
      <c r="B95" s="10"/>
      <c r="C95" s="10"/>
      <c r="N95" s="14"/>
      <c r="O95" s="14"/>
      <c r="P95" s="14"/>
      <c r="Q95" s="14"/>
      <c r="R95" s="14"/>
    </row>
    <row r="96" spans="2:18" ht="12">
      <c r="B96" s="10"/>
      <c r="C96" s="10"/>
      <c r="N96" s="14"/>
      <c r="O96" s="14"/>
      <c r="P96" s="14"/>
      <c r="Q96" s="14"/>
      <c r="R96" s="14"/>
    </row>
    <row r="97" spans="2:18" ht="12">
      <c r="B97" s="10"/>
      <c r="C97" s="10"/>
      <c r="N97" s="14"/>
      <c r="O97" s="14"/>
      <c r="P97" s="14"/>
      <c r="Q97" s="14"/>
      <c r="R97" s="14"/>
    </row>
    <row r="98" spans="14:18" ht="12">
      <c r="N98" s="14"/>
      <c r="O98" s="14"/>
      <c r="P98" s="14"/>
      <c r="Q98" s="14"/>
      <c r="R98" s="14"/>
    </row>
    <row r="99" spans="14:18" ht="12">
      <c r="N99" s="14"/>
      <c r="O99" s="14"/>
      <c r="P99" s="14"/>
      <c r="Q99" s="14"/>
      <c r="R99" s="14"/>
    </row>
    <row r="100" spans="14:18" ht="12">
      <c r="N100" s="14"/>
      <c r="O100" s="14"/>
      <c r="P100" s="14"/>
      <c r="Q100" s="14"/>
      <c r="R100" s="14"/>
    </row>
    <row r="101" spans="14:18" ht="12">
      <c r="N101" s="14"/>
      <c r="O101" s="14"/>
      <c r="P101" s="14"/>
      <c r="Q101" s="14"/>
      <c r="R101" s="14"/>
    </row>
    <row r="102" spans="14:18" ht="12">
      <c r="N102" s="14"/>
      <c r="O102" s="14"/>
      <c r="P102" s="14"/>
      <c r="Q102" s="14"/>
      <c r="R102" s="14"/>
    </row>
    <row r="103" spans="14:18" ht="12">
      <c r="N103" s="14"/>
      <c r="O103" s="14"/>
      <c r="P103" s="14"/>
      <c r="Q103" s="14"/>
      <c r="R103" s="14"/>
    </row>
    <row r="104" spans="14:18" ht="12">
      <c r="N104" s="14"/>
      <c r="O104" s="14"/>
      <c r="P104" s="14"/>
      <c r="Q104" s="14"/>
      <c r="R104" s="14"/>
    </row>
    <row r="105" spans="14:18" ht="12">
      <c r="N105" s="14"/>
      <c r="O105" s="14"/>
      <c r="P105" s="14"/>
      <c r="Q105" s="14"/>
      <c r="R105" s="14"/>
    </row>
    <row r="106" spans="14:18" ht="12">
      <c r="N106" s="14"/>
      <c r="O106" s="14"/>
      <c r="P106" s="14"/>
      <c r="Q106" s="14"/>
      <c r="R106" s="14"/>
    </row>
    <row r="107" spans="14:18" ht="12">
      <c r="N107" s="14"/>
      <c r="O107" s="14"/>
      <c r="P107" s="14"/>
      <c r="Q107" s="14"/>
      <c r="R107" s="14"/>
    </row>
    <row r="108" spans="14:18" ht="12">
      <c r="N108" s="14"/>
      <c r="O108" s="14"/>
      <c r="P108" s="14"/>
      <c r="Q108" s="14"/>
      <c r="R108" s="14"/>
    </row>
    <row r="109" spans="14:18" ht="12">
      <c r="N109" s="14"/>
      <c r="O109" s="14"/>
      <c r="P109" s="14"/>
      <c r="Q109" s="14"/>
      <c r="R109" s="14"/>
    </row>
    <row r="110" spans="14:18" ht="12">
      <c r="N110" s="14"/>
      <c r="O110" s="14"/>
      <c r="P110" s="14"/>
      <c r="Q110" s="14"/>
      <c r="R110" s="14"/>
    </row>
    <row r="111" spans="14:18" ht="12">
      <c r="N111" s="14"/>
      <c r="O111" s="14"/>
      <c r="P111" s="14"/>
      <c r="Q111" s="14"/>
      <c r="R111" s="14"/>
    </row>
    <row r="112" spans="14:18" ht="12">
      <c r="N112" s="14"/>
      <c r="O112" s="14"/>
      <c r="P112" s="14"/>
      <c r="Q112" s="14"/>
      <c r="R112" s="14"/>
    </row>
    <row r="113" spans="14:18" ht="12">
      <c r="N113" s="14"/>
      <c r="O113" s="14"/>
      <c r="P113" s="14"/>
      <c r="Q113" s="14"/>
      <c r="R113" s="14"/>
    </row>
    <row r="114" spans="14:18" ht="12">
      <c r="N114" s="14"/>
      <c r="O114" s="14"/>
      <c r="P114" s="14"/>
      <c r="Q114" s="14"/>
      <c r="R114" s="14"/>
    </row>
    <row r="115" spans="14:18" ht="12">
      <c r="N115" s="14"/>
      <c r="O115" s="14"/>
      <c r="P115" s="14"/>
      <c r="Q115" s="14"/>
      <c r="R115" s="14"/>
    </row>
    <row r="116" spans="14:18" ht="12">
      <c r="N116" s="14"/>
      <c r="O116" s="14"/>
      <c r="P116" s="14"/>
      <c r="Q116" s="14"/>
      <c r="R116" s="14"/>
    </row>
    <row r="117" spans="14:18" ht="12">
      <c r="N117" s="14"/>
      <c r="O117" s="14"/>
      <c r="P117" s="14"/>
      <c r="Q117" s="14"/>
      <c r="R117" s="14"/>
    </row>
    <row r="118" spans="14:18" ht="12">
      <c r="N118" s="14"/>
      <c r="O118" s="14"/>
      <c r="P118" s="14"/>
      <c r="Q118" s="14"/>
      <c r="R118" s="14"/>
    </row>
    <row r="119" spans="14:18" ht="12">
      <c r="N119" s="14"/>
      <c r="O119" s="14"/>
      <c r="P119" s="14"/>
      <c r="Q119" s="14"/>
      <c r="R119" s="14"/>
    </row>
    <row r="120" spans="14:18" ht="12">
      <c r="N120" s="14"/>
      <c r="O120" s="14"/>
      <c r="P120" s="14"/>
      <c r="Q120" s="14"/>
      <c r="R120" s="14"/>
    </row>
    <row r="121" spans="14:18" ht="12">
      <c r="N121" s="14"/>
      <c r="O121" s="14"/>
      <c r="P121" s="14"/>
      <c r="Q121" s="14"/>
      <c r="R121" s="14"/>
    </row>
    <row r="122" spans="14:18" ht="12">
      <c r="N122" s="14"/>
      <c r="O122" s="14"/>
      <c r="P122" s="14"/>
      <c r="Q122" s="14"/>
      <c r="R122" s="14"/>
    </row>
    <row r="123" spans="14:18" ht="12">
      <c r="N123" s="14"/>
      <c r="O123" s="14"/>
      <c r="P123" s="14"/>
      <c r="Q123" s="14"/>
      <c r="R123" s="14"/>
    </row>
    <row r="124" spans="14:18" ht="12">
      <c r="N124" s="14"/>
      <c r="O124" s="14"/>
      <c r="P124" s="14"/>
      <c r="Q124" s="14"/>
      <c r="R124" s="14"/>
    </row>
    <row r="125" spans="14:18" ht="12">
      <c r="N125" s="14"/>
      <c r="O125" s="14"/>
      <c r="P125" s="14"/>
      <c r="Q125" s="14"/>
      <c r="R125" s="14"/>
    </row>
    <row r="126" spans="14:18" ht="12">
      <c r="N126" s="14"/>
      <c r="O126" s="14"/>
      <c r="P126" s="14"/>
      <c r="Q126" s="14"/>
      <c r="R126" s="14"/>
    </row>
    <row r="127" spans="14:18" ht="12">
      <c r="N127" s="14"/>
      <c r="O127" s="14"/>
      <c r="P127" s="14"/>
      <c r="Q127" s="14"/>
      <c r="R127" s="14"/>
    </row>
    <row r="128" spans="14:18" ht="12">
      <c r="N128" s="14"/>
      <c r="O128" s="14"/>
      <c r="P128" s="14"/>
      <c r="Q128" s="14"/>
      <c r="R128" s="14"/>
    </row>
    <row r="129" spans="14:18" ht="12">
      <c r="N129" s="14"/>
      <c r="O129" s="14"/>
      <c r="P129" s="14"/>
      <c r="Q129" s="14"/>
      <c r="R129" s="14"/>
    </row>
    <row r="130" spans="14:18" ht="12">
      <c r="N130" s="14"/>
      <c r="O130" s="14"/>
      <c r="P130" s="14"/>
      <c r="Q130" s="14"/>
      <c r="R130" s="14"/>
    </row>
    <row r="131" spans="14:18" ht="12">
      <c r="N131" s="14"/>
      <c r="O131" s="14"/>
      <c r="P131" s="14"/>
      <c r="Q131" s="14"/>
      <c r="R131" s="14"/>
    </row>
    <row r="132" spans="14:18" ht="12">
      <c r="N132" s="14"/>
      <c r="O132" s="14"/>
      <c r="P132" s="14"/>
      <c r="Q132" s="14"/>
      <c r="R132" s="14"/>
    </row>
    <row r="133" spans="14:18" ht="12">
      <c r="N133" s="14"/>
      <c r="O133" s="14"/>
      <c r="P133" s="14"/>
      <c r="Q133" s="14"/>
      <c r="R133" s="14"/>
    </row>
    <row r="134" spans="14:18" ht="12">
      <c r="N134" s="14"/>
      <c r="O134" s="14"/>
      <c r="P134" s="14"/>
      <c r="Q134" s="14"/>
      <c r="R134" s="14"/>
    </row>
    <row r="135" spans="14:18" ht="12">
      <c r="N135" s="14"/>
      <c r="O135" s="14"/>
      <c r="P135" s="14"/>
      <c r="Q135" s="14"/>
      <c r="R135" s="14"/>
    </row>
    <row r="136" spans="14:18" ht="12">
      <c r="N136" s="14"/>
      <c r="O136" s="14"/>
      <c r="P136" s="14"/>
      <c r="Q136" s="14"/>
      <c r="R136" s="14"/>
    </row>
    <row r="137" spans="14:18" ht="12">
      <c r="N137" s="14"/>
      <c r="O137" s="14"/>
      <c r="P137" s="14"/>
      <c r="Q137" s="14"/>
      <c r="R137" s="14"/>
    </row>
    <row r="138" spans="14:18" ht="12">
      <c r="N138" s="14"/>
      <c r="O138" s="14"/>
      <c r="P138" s="14"/>
      <c r="Q138" s="14"/>
      <c r="R138" s="14"/>
    </row>
    <row r="139" spans="14:18" ht="12">
      <c r="N139" s="14"/>
      <c r="O139" s="14"/>
      <c r="P139" s="14"/>
      <c r="Q139" s="14"/>
      <c r="R139" s="14"/>
    </row>
    <row r="140" spans="14:18" ht="12">
      <c r="N140" s="14"/>
      <c r="O140" s="14"/>
      <c r="P140" s="14"/>
      <c r="Q140" s="14"/>
      <c r="R140" s="14"/>
    </row>
    <row r="141" spans="14:18" ht="12">
      <c r="N141" s="14"/>
      <c r="O141" s="14"/>
      <c r="P141" s="14"/>
      <c r="Q141" s="14"/>
      <c r="R141" s="14"/>
    </row>
    <row r="142" spans="14:18" ht="12">
      <c r="N142" s="14"/>
      <c r="O142" s="14"/>
      <c r="P142" s="14"/>
      <c r="Q142" s="14"/>
      <c r="R142" s="14"/>
    </row>
    <row r="143" spans="14:18" ht="12">
      <c r="N143" s="14"/>
      <c r="O143" s="14"/>
      <c r="P143" s="14"/>
      <c r="Q143" s="14"/>
      <c r="R143" s="14"/>
    </row>
    <row r="144" spans="14:18" ht="12">
      <c r="N144" s="14"/>
      <c r="O144" s="14"/>
      <c r="P144" s="14"/>
      <c r="Q144" s="14"/>
      <c r="R144" s="14"/>
    </row>
    <row r="145" spans="14:18" ht="12">
      <c r="N145" s="14"/>
      <c r="O145" s="14"/>
      <c r="P145" s="14"/>
      <c r="Q145" s="14"/>
      <c r="R145" s="14"/>
    </row>
    <row r="146" spans="14:18" ht="12">
      <c r="N146" s="14"/>
      <c r="O146" s="14"/>
      <c r="P146" s="14"/>
      <c r="Q146" s="14"/>
      <c r="R146" s="14"/>
    </row>
    <row r="147" spans="14:18" ht="12">
      <c r="N147" s="14"/>
      <c r="O147" s="14"/>
      <c r="P147" s="14"/>
      <c r="Q147" s="14"/>
      <c r="R147" s="14"/>
    </row>
    <row r="148" spans="14:18" ht="12">
      <c r="N148" s="14"/>
      <c r="O148" s="14"/>
      <c r="P148" s="14"/>
      <c r="Q148" s="14"/>
      <c r="R148" s="14"/>
    </row>
    <row r="149" spans="14:18" ht="12">
      <c r="N149" s="14"/>
      <c r="O149" s="14"/>
      <c r="P149" s="14"/>
      <c r="Q149" s="14"/>
      <c r="R149" s="14"/>
    </row>
    <row r="150" spans="14:18" ht="12">
      <c r="N150" s="14"/>
      <c r="O150" s="14"/>
      <c r="P150" s="14"/>
      <c r="Q150" s="14"/>
      <c r="R150" s="14"/>
    </row>
    <row r="151" spans="14:18" ht="12">
      <c r="N151" s="14"/>
      <c r="O151" s="14"/>
      <c r="P151" s="14"/>
      <c r="Q151" s="14"/>
      <c r="R151" s="14"/>
    </row>
    <row r="152" spans="14:18" ht="12">
      <c r="N152" s="14"/>
      <c r="O152" s="14"/>
      <c r="P152" s="14"/>
      <c r="Q152" s="14"/>
      <c r="R152" s="14"/>
    </row>
    <row r="153" spans="14:18" ht="12">
      <c r="N153" s="14"/>
      <c r="O153" s="14"/>
      <c r="P153" s="14"/>
      <c r="Q153" s="14"/>
      <c r="R153" s="14"/>
    </row>
    <row r="154" spans="14:18" ht="12">
      <c r="N154" s="14"/>
      <c r="O154" s="14"/>
      <c r="P154" s="14"/>
      <c r="Q154" s="14"/>
      <c r="R154" s="14"/>
    </row>
    <row r="155" spans="14:18" ht="12">
      <c r="N155" s="14"/>
      <c r="O155" s="14"/>
      <c r="P155" s="14"/>
      <c r="Q155" s="14"/>
      <c r="R155" s="14"/>
    </row>
    <row r="156" spans="14:18" ht="12">
      <c r="N156" s="14"/>
      <c r="O156" s="14"/>
      <c r="P156" s="14"/>
      <c r="Q156" s="14"/>
      <c r="R156" s="14"/>
    </row>
    <row r="157" spans="14:18" ht="12">
      <c r="N157" s="14"/>
      <c r="O157" s="14"/>
      <c r="P157" s="14"/>
      <c r="Q157" s="14"/>
      <c r="R157" s="14"/>
    </row>
    <row r="158" spans="14:18" ht="12">
      <c r="N158" s="14"/>
      <c r="O158" s="14"/>
      <c r="P158" s="14"/>
      <c r="Q158" s="14"/>
      <c r="R158" s="14"/>
    </row>
    <row r="159" spans="14:18" ht="12">
      <c r="N159" s="14"/>
      <c r="O159" s="14"/>
      <c r="P159" s="14"/>
      <c r="Q159" s="14"/>
      <c r="R159" s="14"/>
    </row>
    <row r="160" spans="14:18" ht="12">
      <c r="N160" s="14"/>
      <c r="O160" s="14"/>
      <c r="P160" s="14"/>
      <c r="Q160" s="14"/>
      <c r="R160" s="14"/>
    </row>
    <row r="161" spans="14:18" ht="12">
      <c r="N161" s="14"/>
      <c r="O161" s="14"/>
      <c r="P161" s="14"/>
      <c r="Q161" s="14"/>
      <c r="R161" s="14"/>
    </row>
    <row r="162" spans="14:18" ht="12">
      <c r="N162" s="14"/>
      <c r="O162" s="14"/>
      <c r="P162" s="14"/>
      <c r="Q162" s="14"/>
      <c r="R162" s="14"/>
    </row>
    <row r="163" spans="14:18" ht="12">
      <c r="N163" s="14"/>
      <c r="O163" s="14"/>
      <c r="P163" s="14"/>
      <c r="Q163" s="14"/>
      <c r="R163" s="14"/>
    </row>
    <row r="164" spans="14:18" ht="12">
      <c r="N164" s="14"/>
      <c r="O164" s="14"/>
      <c r="P164" s="14"/>
      <c r="Q164" s="14"/>
      <c r="R164" s="14"/>
    </row>
    <row r="165" spans="14:18" ht="12">
      <c r="N165" s="14"/>
      <c r="O165" s="14"/>
      <c r="P165" s="14"/>
      <c r="Q165" s="14"/>
      <c r="R165" s="14"/>
    </row>
    <row r="166" spans="14:18" ht="12">
      <c r="N166" s="14"/>
      <c r="O166" s="14"/>
      <c r="P166" s="14"/>
      <c r="Q166" s="14"/>
      <c r="R166" s="14"/>
    </row>
    <row r="167" spans="14:18" ht="12">
      <c r="N167" s="14"/>
      <c r="O167" s="14"/>
      <c r="P167" s="14"/>
      <c r="Q167" s="14"/>
      <c r="R167" s="14"/>
    </row>
    <row r="168" spans="14:18" ht="12">
      <c r="N168" s="14"/>
      <c r="O168" s="14"/>
      <c r="P168" s="14"/>
      <c r="Q168" s="14"/>
      <c r="R168" s="14"/>
    </row>
    <row r="169" spans="14:18" ht="12">
      <c r="N169" s="14"/>
      <c r="O169" s="14"/>
      <c r="P169" s="14"/>
      <c r="Q169" s="14"/>
      <c r="R169" s="14"/>
    </row>
    <row r="170" spans="14:18" ht="12">
      <c r="N170" s="14"/>
      <c r="O170" s="14"/>
      <c r="P170" s="14"/>
      <c r="Q170" s="14"/>
      <c r="R170" s="14"/>
    </row>
    <row r="171" spans="14:18" ht="12">
      <c r="N171" s="14"/>
      <c r="O171" s="14"/>
      <c r="P171" s="14"/>
      <c r="Q171" s="14"/>
      <c r="R171" s="14"/>
    </row>
    <row r="172" spans="14:18" ht="12">
      <c r="N172" s="14"/>
      <c r="O172" s="14"/>
      <c r="P172" s="14"/>
      <c r="Q172" s="14"/>
      <c r="R172" s="14"/>
    </row>
    <row r="173" spans="14:18" ht="12">
      <c r="N173" s="14"/>
      <c r="O173" s="14"/>
      <c r="P173" s="14"/>
      <c r="Q173" s="14"/>
      <c r="R173" s="14"/>
    </row>
    <row r="174" spans="14:18" ht="12">
      <c r="N174" s="14"/>
      <c r="O174" s="14"/>
      <c r="P174" s="14"/>
      <c r="Q174" s="14"/>
      <c r="R174" s="14"/>
    </row>
    <row r="175" spans="14:18" ht="12">
      <c r="N175" s="14"/>
      <c r="O175" s="14"/>
      <c r="P175" s="14"/>
      <c r="Q175" s="14"/>
      <c r="R175" s="14"/>
    </row>
    <row r="176" spans="14:18" ht="12">
      <c r="N176" s="14"/>
      <c r="O176" s="14"/>
      <c r="P176" s="14"/>
      <c r="Q176" s="14"/>
      <c r="R176" s="14"/>
    </row>
    <row r="177" spans="14:18" ht="12">
      <c r="N177" s="14"/>
      <c r="O177" s="14"/>
      <c r="P177" s="14"/>
      <c r="Q177" s="14"/>
      <c r="R177" s="14"/>
    </row>
    <row r="178" spans="14:18" ht="12">
      <c r="N178" s="14"/>
      <c r="O178" s="14"/>
      <c r="P178" s="14"/>
      <c r="Q178" s="14"/>
      <c r="R178" s="14"/>
    </row>
    <row r="179" spans="14:18" ht="12">
      <c r="N179" s="14"/>
      <c r="O179" s="14"/>
      <c r="P179" s="14"/>
      <c r="Q179" s="14"/>
      <c r="R179" s="14"/>
    </row>
    <row r="180" spans="14:18" ht="12">
      <c r="N180" s="14"/>
      <c r="O180" s="14"/>
      <c r="P180" s="14"/>
      <c r="Q180" s="14"/>
      <c r="R180" s="14"/>
    </row>
    <row r="181" spans="14:18" ht="12">
      <c r="N181" s="14"/>
      <c r="O181" s="14"/>
      <c r="P181" s="14"/>
      <c r="Q181" s="14"/>
      <c r="R181" s="14"/>
    </row>
    <row r="182" spans="14:18" ht="12">
      <c r="N182" s="14"/>
      <c r="O182" s="14"/>
      <c r="P182" s="14"/>
      <c r="Q182" s="14"/>
      <c r="R182" s="14"/>
    </row>
    <row r="183" spans="14:18" ht="12">
      <c r="N183" s="14"/>
      <c r="O183" s="14"/>
      <c r="P183" s="14"/>
      <c r="Q183" s="14"/>
      <c r="R183" s="14"/>
    </row>
    <row r="184" spans="14:18" ht="12">
      <c r="N184" s="14"/>
      <c r="O184" s="14"/>
      <c r="P184" s="14"/>
      <c r="Q184" s="14"/>
      <c r="R184" s="14"/>
    </row>
    <row r="185" spans="14:18" ht="12">
      <c r="N185" s="14"/>
      <c r="O185" s="14"/>
      <c r="P185" s="14"/>
      <c r="Q185" s="14"/>
      <c r="R185" s="14"/>
    </row>
    <row r="186" spans="14:18" ht="12">
      <c r="N186" s="14"/>
      <c r="O186" s="14"/>
      <c r="P186" s="14"/>
      <c r="Q186" s="14"/>
      <c r="R186" s="14"/>
    </row>
    <row r="187" spans="14:18" ht="12">
      <c r="N187" s="14"/>
      <c r="O187" s="14"/>
      <c r="P187" s="14"/>
      <c r="Q187" s="14"/>
      <c r="R187" s="14"/>
    </row>
    <row r="188" spans="14:18" ht="12">
      <c r="N188" s="14"/>
      <c r="O188" s="14"/>
      <c r="P188" s="14"/>
      <c r="Q188" s="14"/>
      <c r="R188" s="14"/>
    </row>
    <row r="189" spans="14:18" ht="12">
      <c r="N189" s="14"/>
      <c r="O189" s="14"/>
      <c r="P189" s="14"/>
      <c r="Q189" s="14"/>
      <c r="R189" s="14"/>
    </row>
    <row r="190" spans="14:18" ht="12">
      <c r="N190" s="14"/>
      <c r="O190" s="14"/>
      <c r="P190" s="14"/>
      <c r="Q190" s="14"/>
      <c r="R190" s="14"/>
    </row>
    <row r="191" spans="14:18" ht="12">
      <c r="N191" s="14"/>
      <c r="O191" s="14"/>
      <c r="P191" s="14"/>
      <c r="Q191" s="14"/>
      <c r="R191" s="14"/>
    </row>
    <row r="192" spans="14:18" ht="12">
      <c r="N192" s="14"/>
      <c r="O192" s="14"/>
      <c r="P192" s="14"/>
      <c r="Q192" s="14"/>
      <c r="R192" s="14"/>
    </row>
    <row r="193" spans="14:18" ht="12">
      <c r="N193" s="14"/>
      <c r="O193" s="14"/>
      <c r="P193" s="14"/>
      <c r="Q193" s="14"/>
      <c r="R193" s="14"/>
    </row>
  </sheetData>
  <mergeCells count="35">
    <mergeCell ref="J3:K3"/>
    <mergeCell ref="H3:I3"/>
    <mergeCell ref="D3:E3"/>
    <mergeCell ref="B35:C35"/>
    <mergeCell ref="A3:C4"/>
    <mergeCell ref="F3:G3"/>
    <mergeCell ref="A5:C5"/>
    <mergeCell ref="A8:C8"/>
    <mergeCell ref="B6:C6"/>
    <mergeCell ref="B7:C7"/>
    <mergeCell ref="B34:C34"/>
    <mergeCell ref="B9:C9"/>
    <mergeCell ref="B12:C12"/>
    <mergeCell ref="A15:C15"/>
    <mergeCell ref="B16:C16"/>
    <mergeCell ref="B38:C38"/>
    <mergeCell ref="B25:C25"/>
    <mergeCell ref="A21:C21"/>
    <mergeCell ref="A24:C24"/>
    <mergeCell ref="A27:C27"/>
    <mergeCell ref="A30:C30"/>
    <mergeCell ref="A33:C33"/>
    <mergeCell ref="A36:C36"/>
    <mergeCell ref="B29:C29"/>
    <mergeCell ref="B22:C22"/>
    <mergeCell ref="P3:Q3"/>
    <mergeCell ref="N3:O3"/>
    <mergeCell ref="L3:M3"/>
    <mergeCell ref="B37:C37"/>
    <mergeCell ref="B19:C19"/>
    <mergeCell ref="B23:C23"/>
    <mergeCell ref="B28:C28"/>
    <mergeCell ref="B26:C26"/>
    <mergeCell ref="B31:C31"/>
    <mergeCell ref="B32:C3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27"/>
  <sheetViews>
    <sheetView workbookViewId="0" topLeftCell="A1">
      <selection activeCell="A1" sqref="A1:I1"/>
    </sheetView>
  </sheetViews>
  <sheetFormatPr defaultColWidth="9.140625" defaultRowHeight="12"/>
  <cols>
    <col min="1" max="1" width="27.8515625" style="0" customWidth="1"/>
    <col min="2" max="2" width="13.421875" style="0" hidden="1" customWidth="1"/>
    <col min="3" max="3" width="13.28125" style="0" hidden="1" customWidth="1"/>
    <col min="4" max="4" width="13.421875" style="0" hidden="1" customWidth="1"/>
    <col min="5" max="9" width="13.28125" style="0" customWidth="1"/>
  </cols>
  <sheetData>
    <row r="1" spans="1:14" s="4" customFormat="1" ht="15.75" customHeight="1">
      <c r="A1" s="422" t="s">
        <v>301</v>
      </c>
      <c r="B1" s="422"/>
      <c r="C1" s="422"/>
      <c r="D1" s="422"/>
      <c r="E1" s="422"/>
      <c r="F1" s="422"/>
      <c r="G1" s="422"/>
      <c r="H1" s="422"/>
      <c r="I1" s="422"/>
      <c r="J1" s="2"/>
      <c r="K1" s="2"/>
      <c r="L1" s="3"/>
      <c r="M1" s="3"/>
      <c r="N1" s="3"/>
    </row>
    <row r="2" spans="1:9" ht="12.75" customHeight="1" thickBot="1">
      <c r="A2" s="21" t="s">
        <v>18</v>
      </c>
      <c r="E2" s="31"/>
      <c r="F2" s="31"/>
      <c r="I2" s="31" t="s">
        <v>17</v>
      </c>
    </row>
    <row r="3" spans="1:9" ht="19.5" customHeight="1" thickTop="1">
      <c r="A3" s="150" t="s">
        <v>170</v>
      </c>
      <c r="B3" s="144" t="s">
        <v>47</v>
      </c>
      <c r="C3" s="61" t="s">
        <v>48</v>
      </c>
      <c r="D3" s="60" t="s">
        <v>49</v>
      </c>
      <c r="E3" s="60" t="s">
        <v>403</v>
      </c>
      <c r="F3" s="179" t="s">
        <v>374</v>
      </c>
      <c r="G3" s="179" t="s">
        <v>375</v>
      </c>
      <c r="H3" s="179" t="s">
        <v>376</v>
      </c>
      <c r="I3" s="179" t="s">
        <v>377</v>
      </c>
    </row>
    <row r="4" spans="1:9" ht="19.5" customHeight="1">
      <c r="A4" s="145" t="s">
        <v>76</v>
      </c>
      <c r="B4" s="27">
        <v>170264866</v>
      </c>
      <c r="C4" s="27">
        <v>189869381</v>
      </c>
      <c r="D4" s="27">
        <v>221992089</v>
      </c>
      <c r="E4" s="69">
        <v>231830954</v>
      </c>
      <c r="F4" s="69">
        <f>F5+F16</f>
        <v>236739094</v>
      </c>
      <c r="G4" s="69">
        <v>246086010</v>
      </c>
      <c r="H4" s="69">
        <f>SUM(H5,H16)</f>
        <v>256309738</v>
      </c>
      <c r="I4" s="68">
        <v>270113080</v>
      </c>
    </row>
    <row r="5" spans="1:9" ht="19.5" customHeight="1">
      <c r="A5" s="146" t="s">
        <v>171</v>
      </c>
      <c r="B5" s="27">
        <v>92875216</v>
      </c>
      <c r="C5" s="27">
        <v>103156130</v>
      </c>
      <c r="D5" s="27">
        <v>120198556</v>
      </c>
      <c r="E5" s="69">
        <v>123945149</v>
      </c>
      <c r="F5" s="69">
        <f>SUM(F6:F15)</f>
        <v>124842295</v>
      </c>
      <c r="G5" s="69">
        <f>SUM(G6:G15)</f>
        <v>130079589</v>
      </c>
      <c r="H5" s="69">
        <v>140443924</v>
      </c>
      <c r="I5" s="68">
        <v>154691468</v>
      </c>
    </row>
    <row r="6" spans="1:9" s="215" customFormat="1" ht="19.5" customHeight="1">
      <c r="A6" s="140" t="s">
        <v>172</v>
      </c>
      <c r="B6" s="265">
        <v>3302874</v>
      </c>
      <c r="C6" s="265">
        <v>3222398</v>
      </c>
      <c r="D6" s="265">
        <v>3004286</v>
      </c>
      <c r="E6" s="183">
        <v>2817610</v>
      </c>
      <c r="F6" s="183">
        <v>2918116</v>
      </c>
      <c r="G6" s="183">
        <v>2734872</v>
      </c>
      <c r="H6" s="183">
        <v>2614097</v>
      </c>
      <c r="I6" s="69">
        <v>2528167</v>
      </c>
    </row>
    <row r="7" spans="1:9" s="215" customFormat="1" ht="19.5" customHeight="1">
      <c r="A7" s="266" t="s">
        <v>173</v>
      </c>
      <c r="B7" s="267">
        <v>1132761</v>
      </c>
      <c r="C7" s="267">
        <v>1029049</v>
      </c>
      <c r="D7" s="267">
        <v>816829</v>
      </c>
      <c r="E7" s="268">
        <v>727009</v>
      </c>
      <c r="F7" s="268">
        <v>658163</v>
      </c>
      <c r="G7" s="268">
        <v>1308881</v>
      </c>
      <c r="H7" s="183">
        <v>1199899</v>
      </c>
      <c r="I7" s="69">
        <v>829607</v>
      </c>
    </row>
    <row r="8" spans="1:9" s="215" customFormat="1" ht="19.5" customHeight="1">
      <c r="A8" s="266" t="s">
        <v>174</v>
      </c>
      <c r="B8" s="267">
        <v>2477355</v>
      </c>
      <c r="C8" s="267">
        <v>3399285</v>
      </c>
      <c r="D8" s="267">
        <v>8587778</v>
      </c>
      <c r="E8" s="268">
        <v>8483731</v>
      </c>
      <c r="F8" s="268">
        <v>8191514</v>
      </c>
      <c r="G8" s="268">
        <v>9157186</v>
      </c>
      <c r="H8" s="183">
        <v>14341815</v>
      </c>
      <c r="I8" s="69">
        <v>22288227</v>
      </c>
    </row>
    <row r="9" spans="1:9" s="215" customFormat="1" ht="19.5" customHeight="1">
      <c r="A9" s="266" t="s">
        <v>175</v>
      </c>
      <c r="B9" s="267">
        <v>1306366</v>
      </c>
      <c r="C9" s="267">
        <v>1659235</v>
      </c>
      <c r="D9" s="267">
        <v>2523019</v>
      </c>
      <c r="E9" s="268">
        <v>2892193</v>
      </c>
      <c r="F9" s="268">
        <v>3402711</v>
      </c>
      <c r="G9" s="268">
        <v>3672116</v>
      </c>
      <c r="H9" s="183">
        <v>3684319</v>
      </c>
      <c r="I9" s="69">
        <v>3702348</v>
      </c>
    </row>
    <row r="10" spans="1:9" s="215" customFormat="1" ht="19.5" customHeight="1">
      <c r="A10" s="266" t="s">
        <v>176</v>
      </c>
      <c r="B10" s="267">
        <v>42578</v>
      </c>
      <c r="C10" s="267">
        <v>38566</v>
      </c>
      <c r="D10" s="267">
        <v>25450</v>
      </c>
      <c r="E10" s="268">
        <v>22678</v>
      </c>
      <c r="F10" s="268">
        <v>19213</v>
      </c>
      <c r="G10" s="268">
        <v>15894</v>
      </c>
      <c r="H10" s="183">
        <v>12575</v>
      </c>
      <c r="I10" s="69">
        <v>298455</v>
      </c>
    </row>
    <row r="11" spans="1:9" s="215" customFormat="1" ht="19.5" customHeight="1">
      <c r="A11" s="266" t="s">
        <v>177</v>
      </c>
      <c r="B11" s="267">
        <v>45212024</v>
      </c>
      <c r="C11" s="267">
        <v>51949985</v>
      </c>
      <c r="D11" s="267">
        <v>61827977</v>
      </c>
      <c r="E11" s="268">
        <v>66133470</v>
      </c>
      <c r="F11" s="268">
        <v>68561908</v>
      </c>
      <c r="G11" s="268">
        <v>70892092</v>
      </c>
      <c r="H11" s="183">
        <v>73490008</v>
      </c>
      <c r="I11" s="69">
        <v>75419978</v>
      </c>
    </row>
    <row r="12" spans="1:9" s="215" customFormat="1" ht="19.5" customHeight="1">
      <c r="A12" s="266" t="s">
        <v>178</v>
      </c>
      <c r="B12" s="267">
        <v>709343</v>
      </c>
      <c r="C12" s="267">
        <v>750770</v>
      </c>
      <c r="D12" s="267">
        <v>1069354</v>
      </c>
      <c r="E12" s="268">
        <v>1259804</v>
      </c>
      <c r="F12" s="268">
        <v>1250758</v>
      </c>
      <c r="G12" s="268">
        <v>1260698</v>
      </c>
      <c r="H12" s="183">
        <v>1164179</v>
      </c>
      <c r="I12" s="69">
        <v>1038400</v>
      </c>
    </row>
    <row r="13" spans="1:9" s="215" customFormat="1" ht="19.5" customHeight="1">
      <c r="A13" s="266" t="s">
        <v>179</v>
      </c>
      <c r="B13" s="267">
        <v>27435783</v>
      </c>
      <c r="C13" s="267">
        <v>27479097</v>
      </c>
      <c r="D13" s="267">
        <v>27901053</v>
      </c>
      <c r="E13" s="268">
        <v>27460461</v>
      </c>
      <c r="F13" s="268">
        <v>24701362</v>
      </c>
      <c r="G13" s="268">
        <v>23311118</v>
      </c>
      <c r="H13" s="183">
        <v>21608997</v>
      </c>
      <c r="I13" s="69">
        <v>19497094</v>
      </c>
    </row>
    <row r="14" spans="1:9" s="215" customFormat="1" ht="19.5" customHeight="1">
      <c r="A14" s="266" t="s">
        <v>180</v>
      </c>
      <c r="B14" s="267">
        <v>831746</v>
      </c>
      <c r="C14" s="267">
        <v>802637</v>
      </c>
      <c r="D14" s="267">
        <v>604373</v>
      </c>
      <c r="E14" s="268">
        <v>466532</v>
      </c>
      <c r="F14" s="268">
        <v>367193</v>
      </c>
      <c r="G14" s="268">
        <v>289561</v>
      </c>
      <c r="H14" s="183">
        <v>243733</v>
      </c>
      <c r="I14" s="69">
        <v>202052</v>
      </c>
    </row>
    <row r="15" spans="1:9" s="215" customFormat="1" ht="19.5" customHeight="1">
      <c r="A15" s="266" t="s">
        <v>181</v>
      </c>
      <c r="B15" s="267">
        <v>10424386</v>
      </c>
      <c r="C15" s="267">
        <v>12825108</v>
      </c>
      <c r="D15" s="267">
        <v>13838437</v>
      </c>
      <c r="E15" s="268">
        <v>13681661</v>
      </c>
      <c r="F15" s="268">
        <v>14771357</v>
      </c>
      <c r="G15" s="268">
        <v>17437171</v>
      </c>
      <c r="H15" s="183">
        <v>22084302</v>
      </c>
      <c r="I15" s="69">
        <v>28887140</v>
      </c>
    </row>
    <row r="16" spans="1:9" s="1" customFormat="1" ht="19.5" customHeight="1">
      <c r="A16" s="146" t="s">
        <v>182</v>
      </c>
      <c r="B16" s="17">
        <v>77389650</v>
      </c>
      <c r="C16" s="17">
        <v>86713251</v>
      </c>
      <c r="D16" s="17">
        <v>101793533</v>
      </c>
      <c r="E16" s="69">
        <v>107885805</v>
      </c>
      <c r="F16" s="69">
        <f>SUM(F17:F25)</f>
        <v>111896799</v>
      </c>
      <c r="G16" s="69">
        <v>116006421</v>
      </c>
      <c r="H16" s="69">
        <f>SUM(H17:H26)</f>
        <v>115865814</v>
      </c>
      <c r="I16" s="69">
        <v>115421612</v>
      </c>
    </row>
    <row r="17" spans="1:9" s="215" customFormat="1" ht="19.5" customHeight="1">
      <c r="A17" s="140" t="s">
        <v>183</v>
      </c>
      <c r="B17" s="33">
        <v>9401460</v>
      </c>
      <c r="C17" s="33">
        <v>9091475</v>
      </c>
      <c r="D17" s="33">
        <v>8220234</v>
      </c>
      <c r="E17" s="183">
        <v>8046507</v>
      </c>
      <c r="F17" s="183">
        <v>7537750</v>
      </c>
      <c r="G17" s="183">
        <v>7015255</v>
      </c>
      <c r="H17" s="183">
        <v>6376985</v>
      </c>
      <c r="I17" s="69">
        <v>5727052</v>
      </c>
    </row>
    <row r="18" spans="1:9" s="215" customFormat="1" ht="19.5" customHeight="1">
      <c r="A18" s="266" t="s">
        <v>184</v>
      </c>
      <c r="B18" s="239">
        <v>170634</v>
      </c>
      <c r="C18" s="239">
        <v>116588</v>
      </c>
      <c r="D18" s="239">
        <v>55191</v>
      </c>
      <c r="E18" s="268">
        <v>52129</v>
      </c>
      <c r="F18" s="268">
        <v>48918</v>
      </c>
      <c r="G18" s="268">
        <v>0</v>
      </c>
      <c r="H18" s="183">
        <v>0</v>
      </c>
      <c r="I18" s="69">
        <v>0</v>
      </c>
    </row>
    <row r="19" spans="1:9" s="217" customFormat="1" ht="19.5" customHeight="1">
      <c r="A19" s="266" t="s">
        <v>185</v>
      </c>
      <c r="B19" s="239">
        <v>63914806</v>
      </c>
      <c r="C19" s="239">
        <v>71315189</v>
      </c>
      <c r="D19" s="239">
        <v>86342283</v>
      </c>
      <c r="E19" s="268">
        <v>91999052</v>
      </c>
      <c r="F19" s="268">
        <v>95353686</v>
      </c>
      <c r="G19" s="268">
        <v>99122970</v>
      </c>
      <c r="H19" s="183">
        <v>99493687</v>
      </c>
      <c r="I19" s="69">
        <v>100257894</v>
      </c>
    </row>
    <row r="20" spans="1:9" s="215" customFormat="1" ht="19.5" customHeight="1">
      <c r="A20" s="266" t="s">
        <v>186</v>
      </c>
      <c r="B20" s="239">
        <v>1763197</v>
      </c>
      <c r="C20" s="239">
        <v>1727348</v>
      </c>
      <c r="D20" s="239">
        <v>1827665</v>
      </c>
      <c r="E20" s="268">
        <v>2006611</v>
      </c>
      <c r="F20" s="268">
        <v>2038921</v>
      </c>
      <c r="G20" s="268">
        <v>1982775</v>
      </c>
      <c r="H20" s="183">
        <v>2000444</v>
      </c>
      <c r="I20" s="69">
        <v>1891905</v>
      </c>
    </row>
    <row r="21" spans="1:9" s="215" customFormat="1" ht="19.5" customHeight="1">
      <c r="A21" s="269" t="s">
        <v>350</v>
      </c>
      <c r="B21" s="270">
        <v>326102</v>
      </c>
      <c r="C21" s="270">
        <v>277620</v>
      </c>
      <c r="D21" s="270">
        <v>200109</v>
      </c>
      <c r="E21" s="268">
        <v>171770</v>
      </c>
      <c r="F21" s="268">
        <v>141331</v>
      </c>
      <c r="G21" s="268">
        <v>108637</v>
      </c>
      <c r="H21" s="183">
        <v>73520</v>
      </c>
      <c r="I21" s="69">
        <v>35802</v>
      </c>
    </row>
    <row r="22" spans="1:9" s="215" customFormat="1" ht="19.5" customHeight="1">
      <c r="A22" s="269" t="s">
        <v>187</v>
      </c>
      <c r="B22" s="270">
        <v>208970</v>
      </c>
      <c r="C22" s="270">
        <v>121512</v>
      </c>
      <c r="D22" s="271">
        <v>0</v>
      </c>
      <c r="E22" s="268">
        <v>0</v>
      </c>
      <c r="F22" s="268">
        <v>0</v>
      </c>
      <c r="G22" s="268">
        <v>0</v>
      </c>
      <c r="H22" s="183">
        <v>206200</v>
      </c>
      <c r="I22" s="69">
        <v>301500</v>
      </c>
    </row>
    <row r="23" spans="1:9" s="215" customFormat="1" ht="19.5" customHeight="1">
      <c r="A23" s="266" t="s">
        <v>351</v>
      </c>
      <c r="B23" s="239">
        <v>1604481</v>
      </c>
      <c r="C23" s="239">
        <v>2485719</v>
      </c>
      <c r="D23" s="239">
        <v>3685651</v>
      </c>
      <c r="E23" s="268">
        <v>4208736</v>
      </c>
      <c r="F23" s="268">
        <v>4877365</v>
      </c>
      <c r="G23" s="268">
        <v>5491514</v>
      </c>
      <c r="H23" s="183">
        <v>5904429</v>
      </c>
      <c r="I23" s="69">
        <v>6134392</v>
      </c>
    </row>
    <row r="24" spans="1:9" s="215" customFormat="1" ht="19.5" customHeight="1">
      <c r="A24" s="266" t="s">
        <v>188</v>
      </c>
      <c r="B24" s="239" t="s">
        <v>39</v>
      </c>
      <c r="C24" s="239">
        <v>1577800</v>
      </c>
      <c r="D24" s="239">
        <v>1402000</v>
      </c>
      <c r="E24" s="268">
        <v>1340600</v>
      </c>
      <c r="F24" s="268">
        <v>1270300</v>
      </c>
      <c r="G24" s="268">
        <v>1243500</v>
      </c>
      <c r="H24" s="183">
        <v>1065072</v>
      </c>
      <c r="I24" s="69">
        <v>506800</v>
      </c>
    </row>
    <row r="25" spans="1:9" s="215" customFormat="1" ht="19.5" customHeight="1">
      <c r="A25" s="266" t="s">
        <v>189</v>
      </c>
      <c r="B25" s="239" t="s">
        <v>39</v>
      </c>
      <c r="C25" s="239" t="s">
        <v>39</v>
      </c>
      <c r="D25" s="239">
        <v>60400</v>
      </c>
      <c r="E25" s="273">
        <v>60400</v>
      </c>
      <c r="F25" s="273">
        <v>628528</v>
      </c>
      <c r="G25" s="273">
        <v>618651</v>
      </c>
      <c r="H25" s="73">
        <v>566559</v>
      </c>
      <c r="I25" s="68">
        <v>476808</v>
      </c>
    </row>
    <row r="26" spans="1:9" s="215" customFormat="1" ht="19.5" customHeight="1">
      <c r="A26" s="272" t="s">
        <v>354</v>
      </c>
      <c r="B26" s="301"/>
      <c r="C26" s="301"/>
      <c r="D26" s="302">
        <v>0</v>
      </c>
      <c r="E26" s="274">
        <v>0</v>
      </c>
      <c r="F26" s="274">
        <v>0</v>
      </c>
      <c r="G26" s="274">
        <v>423119</v>
      </c>
      <c r="H26" s="296">
        <v>178918</v>
      </c>
      <c r="I26" s="261">
        <v>89459</v>
      </c>
    </row>
    <row r="27" spans="1:6" ht="12">
      <c r="A27" s="79"/>
      <c r="B27" s="79"/>
      <c r="C27" s="79"/>
      <c r="D27" s="79"/>
      <c r="E27" s="79"/>
      <c r="F27" s="79"/>
    </row>
  </sheetData>
  <mergeCells count="1">
    <mergeCell ref="A1:I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33"/>
  <sheetViews>
    <sheetView workbookViewId="0" topLeftCell="A1">
      <selection activeCell="A1" sqref="A1:I1"/>
    </sheetView>
  </sheetViews>
  <sheetFormatPr defaultColWidth="9.140625" defaultRowHeight="12"/>
  <cols>
    <col min="1" max="1" width="27.8515625" style="0" customWidth="1"/>
    <col min="2" max="4" width="13.421875" style="0" hidden="1" customWidth="1"/>
    <col min="5" max="9" width="13.421875" style="0" customWidth="1"/>
  </cols>
  <sheetData>
    <row r="1" spans="1:9" s="1" customFormat="1" ht="19.5" customHeight="1">
      <c r="A1" s="422" t="s">
        <v>302</v>
      </c>
      <c r="B1" s="422"/>
      <c r="C1" s="422"/>
      <c r="D1" s="422"/>
      <c r="E1" s="422"/>
      <c r="F1" s="422"/>
      <c r="G1" s="422"/>
      <c r="H1" s="422"/>
      <c r="I1" s="422"/>
    </row>
    <row r="2" spans="1:9" ht="14.25" customHeight="1" thickBot="1">
      <c r="A2" s="21" t="s">
        <v>151</v>
      </c>
      <c r="B2" s="18"/>
      <c r="C2" s="29"/>
      <c r="D2" s="29"/>
      <c r="E2" s="31"/>
      <c r="F2" s="31"/>
      <c r="G2" s="31"/>
      <c r="I2" s="31" t="s">
        <v>115</v>
      </c>
    </row>
    <row r="3" spans="1:9" ht="19.5" customHeight="1" thickTop="1">
      <c r="A3" s="150" t="s">
        <v>170</v>
      </c>
      <c r="B3" s="144" t="s">
        <v>152</v>
      </c>
      <c r="C3" s="61" t="s">
        <v>153</v>
      </c>
      <c r="D3" s="60" t="s">
        <v>154</v>
      </c>
      <c r="E3" s="60" t="s">
        <v>403</v>
      </c>
      <c r="F3" s="179" t="s">
        <v>374</v>
      </c>
      <c r="G3" s="179" t="s">
        <v>375</v>
      </c>
      <c r="H3" s="179" t="s">
        <v>376</v>
      </c>
      <c r="I3" s="179" t="s">
        <v>377</v>
      </c>
    </row>
    <row r="4" spans="1:9" ht="19.5" customHeight="1">
      <c r="A4" s="104" t="s">
        <v>76</v>
      </c>
      <c r="B4" s="17">
        <v>170264866</v>
      </c>
      <c r="C4" s="17">
        <v>189869381</v>
      </c>
      <c r="D4" s="17">
        <v>221992089</v>
      </c>
      <c r="E4" s="68">
        <v>231830954</v>
      </c>
      <c r="F4" s="185">
        <f>SUM(F5:F29)</f>
        <v>236739094</v>
      </c>
      <c r="G4" s="185">
        <v>246086010</v>
      </c>
      <c r="H4" s="185">
        <v>256309738</v>
      </c>
      <c r="I4" s="185">
        <v>270113080</v>
      </c>
    </row>
    <row r="5" spans="1:9" ht="19.5" customHeight="1">
      <c r="A5" s="139" t="s">
        <v>314</v>
      </c>
      <c r="B5" s="18">
        <v>67339078</v>
      </c>
      <c r="C5" s="18">
        <v>72042786</v>
      </c>
      <c r="D5" s="18">
        <v>85662342</v>
      </c>
      <c r="E5" s="73">
        <v>89475656</v>
      </c>
      <c r="F5" s="222">
        <v>91331891</v>
      </c>
      <c r="G5" s="222">
        <v>92507008</v>
      </c>
      <c r="H5" s="222">
        <v>95415834</v>
      </c>
      <c r="I5" s="185">
        <v>102425066</v>
      </c>
    </row>
    <row r="6" spans="1:9" ht="19.5" customHeight="1">
      <c r="A6" s="139" t="s">
        <v>315</v>
      </c>
      <c r="B6" s="18">
        <v>36804444</v>
      </c>
      <c r="C6" s="18">
        <v>39826509</v>
      </c>
      <c r="D6" s="18">
        <v>41360202</v>
      </c>
      <c r="E6" s="73">
        <v>41950618</v>
      </c>
      <c r="F6" s="222">
        <v>41203945</v>
      </c>
      <c r="G6" s="222">
        <v>40492234</v>
      </c>
      <c r="H6" s="222">
        <v>39973246</v>
      </c>
      <c r="I6" s="185">
        <v>38541641</v>
      </c>
    </row>
    <row r="7" spans="1:9" ht="19.5" customHeight="1">
      <c r="A7" s="139" t="s">
        <v>316</v>
      </c>
      <c r="B7" s="184">
        <v>0</v>
      </c>
      <c r="C7" s="184">
        <v>0</v>
      </c>
      <c r="D7" s="184">
        <v>0</v>
      </c>
      <c r="E7" s="184">
        <v>0</v>
      </c>
      <c r="F7" s="222">
        <v>711000</v>
      </c>
      <c r="G7" s="222">
        <v>2496800</v>
      </c>
      <c r="H7" s="222">
        <v>3503100</v>
      </c>
      <c r="I7" s="185">
        <v>4193969</v>
      </c>
    </row>
    <row r="8" spans="1:9" ht="19.5" customHeight="1">
      <c r="A8" s="139" t="s">
        <v>155</v>
      </c>
      <c r="B8" s="18">
        <v>85365</v>
      </c>
      <c r="C8" s="18">
        <v>115403</v>
      </c>
      <c r="D8" s="18">
        <v>226360</v>
      </c>
      <c r="E8" s="73">
        <v>287585</v>
      </c>
      <c r="F8" s="222">
        <v>289802</v>
      </c>
      <c r="G8" s="222">
        <v>287334</v>
      </c>
      <c r="H8" s="222">
        <v>278268</v>
      </c>
      <c r="I8" s="185">
        <v>310909</v>
      </c>
    </row>
    <row r="9" spans="1:9" ht="19.5" customHeight="1">
      <c r="A9" s="139" t="s">
        <v>156</v>
      </c>
      <c r="B9" s="18">
        <v>40008506</v>
      </c>
      <c r="C9" s="18">
        <v>45979548</v>
      </c>
      <c r="D9" s="18">
        <v>53384400</v>
      </c>
      <c r="E9" s="73">
        <v>57688022</v>
      </c>
      <c r="F9" s="222">
        <v>59982825</v>
      </c>
      <c r="G9" s="222">
        <v>63346548</v>
      </c>
      <c r="H9" s="222">
        <v>64782175</v>
      </c>
      <c r="I9" s="185">
        <v>65536240</v>
      </c>
    </row>
    <row r="10" spans="1:9" ht="19.5" customHeight="1">
      <c r="A10" s="139" t="s">
        <v>157</v>
      </c>
      <c r="B10" s="18" t="s">
        <v>39</v>
      </c>
      <c r="C10" s="18" t="s">
        <v>39</v>
      </c>
      <c r="D10" s="18" t="s">
        <v>39</v>
      </c>
      <c r="E10" s="73">
        <v>0</v>
      </c>
      <c r="F10" s="222">
        <v>0</v>
      </c>
      <c r="G10" s="222">
        <v>0</v>
      </c>
      <c r="H10" s="222">
        <v>0</v>
      </c>
      <c r="I10" s="222">
        <v>0</v>
      </c>
    </row>
    <row r="11" spans="1:9" ht="19.5" customHeight="1">
      <c r="A11" s="139" t="s">
        <v>158</v>
      </c>
      <c r="B11" s="18">
        <v>27130</v>
      </c>
      <c r="C11" s="56">
        <v>320010</v>
      </c>
      <c r="D11" s="56">
        <v>890970</v>
      </c>
      <c r="E11" s="73">
        <v>1137600</v>
      </c>
      <c r="F11" s="222">
        <v>1353460</v>
      </c>
      <c r="G11" s="222">
        <v>1386000</v>
      </c>
      <c r="H11" s="222">
        <v>1235410</v>
      </c>
      <c r="I11" s="185">
        <v>1188060</v>
      </c>
    </row>
    <row r="12" spans="1:9" ht="19.5" customHeight="1">
      <c r="A12" s="139" t="s">
        <v>159</v>
      </c>
      <c r="B12" s="18">
        <v>16153990</v>
      </c>
      <c r="C12" s="18">
        <v>19984572</v>
      </c>
      <c r="D12" s="18">
        <v>25516794</v>
      </c>
      <c r="E12" s="73">
        <v>26571262</v>
      </c>
      <c r="F12" s="222">
        <v>26791336</v>
      </c>
      <c r="G12" s="222">
        <v>29030724</v>
      </c>
      <c r="H12" s="222">
        <v>30816981</v>
      </c>
      <c r="I12" s="185">
        <v>36015765</v>
      </c>
    </row>
    <row r="13" spans="1:9" ht="19.5" customHeight="1">
      <c r="A13" s="149" t="s">
        <v>319</v>
      </c>
      <c r="B13" s="18">
        <v>2495899</v>
      </c>
      <c r="C13" s="18">
        <v>2598840</v>
      </c>
      <c r="D13" s="18">
        <v>1919180</v>
      </c>
      <c r="E13" s="73">
        <v>1670090</v>
      </c>
      <c r="F13" s="222">
        <v>1352600</v>
      </c>
      <c r="G13" s="222">
        <v>1103560</v>
      </c>
      <c r="H13" s="222">
        <v>2361420</v>
      </c>
      <c r="I13" s="185">
        <v>2247200</v>
      </c>
    </row>
    <row r="14" spans="1:9" ht="19.5" customHeight="1">
      <c r="A14" s="139" t="s">
        <v>160</v>
      </c>
      <c r="B14" s="18">
        <v>2250401</v>
      </c>
      <c r="C14" s="18">
        <v>2552820</v>
      </c>
      <c r="D14" s="18">
        <v>2737530</v>
      </c>
      <c r="E14" s="73">
        <v>2651390</v>
      </c>
      <c r="F14" s="222">
        <v>2522100</v>
      </c>
      <c r="G14" s="222">
        <v>2913800</v>
      </c>
      <c r="H14" s="222">
        <v>3130700</v>
      </c>
      <c r="I14" s="185">
        <v>3590050</v>
      </c>
    </row>
    <row r="15" spans="1:9" ht="19.5" customHeight="1">
      <c r="A15" s="139" t="s">
        <v>161</v>
      </c>
      <c r="B15" s="18">
        <v>2317160</v>
      </c>
      <c r="C15" s="18">
        <v>2188780</v>
      </c>
      <c r="D15" s="18">
        <v>1577440</v>
      </c>
      <c r="E15" s="73">
        <v>1309820</v>
      </c>
      <c r="F15" s="222">
        <v>918720</v>
      </c>
      <c r="G15" s="222">
        <v>640360</v>
      </c>
      <c r="H15" s="222">
        <v>362020</v>
      </c>
      <c r="I15" s="185">
        <v>185900</v>
      </c>
    </row>
    <row r="16" spans="1:9" ht="19.5" customHeight="1">
      <c r="A16" s="139" t="s">
        <v>404</v>
      </c>
      <c r="B16" s="18">
        <v>716400</v>
      </c>
      <c r="C16" s="18">
        <v>913340</v>
      </c>
      <c r="D16" s="18">
        <v>782520</v>
      </c>
      <c r="E16" s="73">
        <v>722110</v>
      </c>
      <c r="F16" s="222">
        <v>826700</v>
      </c>
      <c r="G16" s="222">
        <v>731290</v>
      </c>
      <c r="H16" s="222">
        <v>631505</v>
      </c>
      <c r="I16" s="185">
        <v>506720</v>
      </c>
    </row>
    <row r="17" spans="1:9" ht="19.5" customHeight="1">
      <c r="A17" s="139" t="s">
        <v>317</v>
      </c>
      <c r="B17" s="18">
        <v>544800</v>
      </c>
      <c r="C17" s="18">
        <v>873300</v>
      </c>
      <c r="D17" s="18">
        <v>2256500</v>
      </c>
      <c r="E17" s="73">
        <v>2367200</v>
      </c>
      <c r="F17" s="222">
        <v>2225325</v>
      </c>
      <c r="G17" s="222">
        <v>2136450</v>
      </c>
      <c r="H17" s="222">
        <v>1985355</v>
      </c>
      <c r="I17" s="185">
        <v>1831160</v>
      </c>
    </row>
    <row r="18" spans="1:9" ht="19.5" customHeight="1">
      <c r="A18" s="139" t="s">
        <v>318</v>
      </c>
      <c r="B18" s="18">
        <v>400000</v>
      </c>
      <c r="C18" s="18">
        <v>600000</v>
      </c>
      <c r="D18" s="18">
        <v>612500</v>
      </c>
      <c r="E18" s="73">
        <v>565500</v>
      </c>
      <c r="F18" s="222">
        <v>477200</v>
      </c>
      <c r="G18" s="222">
        <v>388900</v>
      </c>
      <c r="H18" s="222">
        <v>297100</v>
      </c>
      <c r="I18" s="185">
        <v>205300</v>
      </c>
    </row>
    <row r="19" spans="1:9" ht="19.5" customHeight="1">
      <c r="A19" s="139" t="s">
        <v>320</v>
      </c>
      <c r="B19" s="18">
        <v>536200</v>
      </c>
      <c r="C19" s="18">
        <v>1087400</v>
      </c>
      <c r="D19" s="18">
        <v>2114400</v>
      </c>
      <c r="E19" s="73">
        <v>2051900</v>
      </c>
      <c r="F19" s="222">
        <v>2365150</v>
      </c>
      <c r="G19" s="222">
        <v>2083663</v>
      </c>
      <c r="H19" s="222">
        <v>3689675</v>
      </c>
      <c r="I19" s="185">
        <v>4468048</v>
      </c>
    </row>
    <row r="20" spans="1:9" ht="19.5" customHeight="1">
      <c r="A20" s="139" t="s">
        <v>162</v>
      </c>
      <c r="B20" s="18" t="s">
        <v>39</v>
      </c>
      <c r="C20" s="18" t="s">
        <v>39</v>
      </c>
      <c r="D20" s="18" t="s">
        <v>39</v>
      </c>
      <c r="E20" s="73">
        <v>0</v>
      </c>
      <c r="F20" s="222">
        <v>0</v>
      </c>
      <c r="G20" s="222">
        <v>0</v>
      </c>
      <c r="H20" s="222">
        <v>0</v>
      </c>
      <c r="I20" s="222">
        <v>0</v>
      </c>
    </row>
    <row r="21" spans="1:9" ht="19.5" customHeight="1">
      <c r="A21" s="139" t="s">
        <v>163</v>
      </c>
      <c r="B21" s="18">
        <v>61790</v>
      </c>
      <c r="C21" s="18">
        <v>26600</v>
      </c>
      <c r="D21" s="18" t="s">
        <v>39</v>
      </c>
      <c r="E21" s="73">
        <v>0</v>
      </c>
      <c r="F21" s="222">
        <v>0</v>
      </c>
      <c r="G21" s="222">
        <v>0</v>
      </c>
      <c r="H21" s="222">
        <v>0</v>
      </c>
      <c r="I21" s="222">
        <v>0</v>
      </c>
    </row>
    <row r="22" spans="1:9" ht="19.5" customHeight="1">
      <c r="A22" s="139" t="s">
        <v>164</v>
      </c>
      <c r="B22" s="18">
        <v>2100</v>
      </c>
      <c r="C22" s="18" t="s">
        <v>39</v>
      </c>
      <c r="D22" s="18" t="s">
        <v>39</v>
      </c>
      <c r="E22" s="73">
        <v>0</v>
      </c>
      <c r="F22" s="222">
        <v>0</v>
      </c>
      <c r="G22" s="222">
        <v>0</v>
      </c>
      <c r="H22" s="222">
        <v>0</v>
      </c>
      <c r="I22" s="222">
        <v>0</v>
      </c>
    </row>
    <row r="23" spans="1:9" ht="19.5" customHeight="1">
      <c r="A23" s="139" t="s">
        <v>165</v>
      </c>
      <c r="B23" s="18">
        <v>123963</v>
      </c>
      <c r="C23" s="18">
        <v>248727</v>
      </c>
      <c r="D23" s="18">
        <v>505383</v>
      </c>
      <c r="E23" s="73">
        <v>521019</v>
      </c>
      <c r="F23" s="222">
        <v>562662</v>
      </c>
      <c r="G23" s="222">
        <v>500918</v>
      </c>
      <c r="H23" s="222">
        <v>431706</v>
      </c>
      <c r="I23" s="185">
        <v>356617</v>
      </c>
    </row>
    <row r="24" spans="1:9" ht="19.5" customHeight="1">
      <c r="A24" s="139" t="s">
        <v>166</v>
      </c>
      <c r="B24" s="18">
        <v>390540</v>
      </c>
      <c r="C24" s="18">
        <v>504660</v>
      </c>
      <c r="D24" s="18">
        <v>944010</v>
      </c>
      <c r="E24" s="73">
        <v>1131510</v>
      </c>
      <c r="F24" s="222">
        <v>1149010</v>
      </c>
      <c r="G24" s="222">
        <v>1274780</v>
      </c>
      <c r="H24" s="222">
        <v>1549550</v>
      </c>
      <c r="I24" s="185">
        <v>1571670</v>
      </c>
    </row>
    <row r="25" spans="1:9" ht="19.5" customHeight="1">
      <c r="A25" s="139" t="s">
        <v>167</v>
      </c>
      <c r="B25" s="18" t="s">
        <v>39</v>
      </c>
      <c r="C25" s="18" t="s">
        <v>39</v>
      </c>
      <c r="D25" s="18" t="s">
        <v>39</v>
      </c>
      <c r="E25" s="73">
        <v>0</v>
      </c>
      <c r="F25" s="222">
        <v>0</v>
      </c>
      <c r="G25" s="222">
        <v>0</v>
      </c>
      <c r="H25" s="222">
        <v>0</v>
      </c>
      <c r="I25" s="222">
        <v>0</v>
      </c>
    </row>
    <row r="26" spans="1:9" ht="19.5" customHeight="1">
      <c r="A26" s="139" t="s">
        <v>168</v>
      </c>
      <c r="B26" s="18">
        <v>7100</v>
      </c>
      <c r="C26" s="18">
        <v>6086</v>
      </c>
      <c r="D26" s="18">
        <v>167258</v>
      </c>
      <c r="E26" s="73">
        <v>257772</v>
      </c>
      <c r="F26" s="222">
        <v>805768</v>
      </c>
      <c r="G26" s="222">
        <v>1862841</v>
      </c>
      <c r="H26" s="222">
        <v>1629693</v>
      </c>
      <c r="I26" s="185">
        <v>942240</v>
      </c>
    </row>
    <row r="27" spans="1:9" ht="19.5" customHeight="1">
      <c r="A27" s="139" t="s">
        <v>190</v>
      </c>
      <c r="B27" s="18" t="s">
        <v>39</v>
      </c>
      <c r="C27" s="18" t="s">
        <v>39</v>
      </c>
      <c r="D27" s="18">
        <v>1334300</v>
      </c>
      <c r="E27" s="73">
        <v>1334300</v>
      </c>
      <c r="F27" s="222">
        <v>1167500</v>
      </c>
      <c r="G27" s="222">
        <v>1000700</v>
      </c>
      <c r="H27" s="222">
        <v>833900</v>
      </c>
      <c r="I27" s="185">
        <v>667100</v>
      </c>
    </row>
    <row r="28" spans="1:9" ht="19.5" customHeight="1">
      <c r="A28" s="139" t="s">
        <v>169</v>
      </c>
      <c r="B28" s="148" t="s">
        <v>39</v>
      </c>
      <c r="C28" s="148" t="s">
        <v>39</v>
      </c>
      <c r="D28" s="148" t="s">
        <v>39</v>
      </c>
      <c r="E28" s="73">
        <v>137600</v>
      </c>
      <c r="F28" s="222">
        <v>362100</v>
      </c>
      <c r="G28" s="222">
        <v>362100</v>
      </c>
      <c r="H28" s="222">
        <v>362100</v>
      </c>
      <c r="I28" s="185">
        <v>331925</v>
      </c>
    </row>
    <row r="29" spans="1:9" ht="19.5" customHeight="1">
      <c r="A29" s="139" t="s">
        <v>321</v>
      </c>
      <c r="B29" s="184">
        <v>0</v>
      </c>
      <c r="C29" s="184">
        <v>0</v>
      </c>
      <c r="D29" s="184">
        <v>0</v>
      </c>
      <c r="E29" s="184">
        <v>0</v>
      </c>
      <c r="F29" s="222">
        <v>340000</v>
      </c>
      <c r="G29" s="222">
        <v>1540000</v>
      </c>
      <c r="H29" s="222">
        <v>1540000</v>
      </c>
      <c r="I29" s="185">
        <v>1497500</v>
      </c>
    </row>
    <row r="30" spans="1:9" ht="19.5" customHeight="1">
      <c r="A30" s="142" t="s">
        <v>353</v>
      </c>
      <c r="B30" s="184"/>
      <c r="C30" s="184"/>
      <c r="D30" s="184">
        <v>0</v>
      </c>
      <c r="E30" s="184">
        <v>0</v>
      </c>
      <c r="F30" s="184">
        <v>0</v>
      </c>
      <c r="G30" s="286">
        <v>0</v>
      </c>
      <c r="H30" s="356">
        <v>1500000</v>
      </c>
      <c r="I30" s="264">
        <v>3500000</v>
      </c>
    </row>
    <row r="31" spans="1:6" ht="12">
      <c r="A31" s="117"/>
      <c r="B31" s="79"/>
      <c r="C31" s="79"/>
      <c r="D31" s="79"/>
      <c r="E31" s="79"/>
      <c r="F31" s="79"/>
    </row>
    <row r="32" spans="1:6" ht="12">
      <c r="A32" s="32"/>
      <c r="B32" s="14"/>
      <c r="C32" s="14"/>
      <c r="D32" s="14"/>
      <c r="E32" s="14"/>
      <c r="F32" s="14"/>
    </row>
    <row r="33" ht="12">
      <c r="A33" s="186"/>
    </row>
  </sheetData>
  <mergeCells count="1">
    <mergeCell ref="A1:I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3"/>
  <sheetViews>
    <sheetView workbookViewId="0" topLeftCell="A1">
      <selection activeCell="A1" sqref="A1:F1"/>
    </sheetView>
  </sheetViews>
  <sheetFormatPr defaultColWidth="9.140625" defaultRowHeight="12"/>
  <cols>
    <col min="1" max="1" width="13.421875" style="0" customWidth="1"/>
    <col min="2" max="2" width="19.28125" style="0" bestFit="1" customWidth="1"/>
    <col min="3" max="6" width="15.7109375" style="0" customWidth="1"/>
  </cols>
  <sheetData>
    <row r="1" spans="1:7" s="4" customFormat="1" ht="15.75" customHeight="1">
      <c r="A1" s="422" t="s">
        <v>303</v>
      </c>
      <c r="B1" s="422"/>
      <c r="C1" s="422"/>
      <c r="D1" s="422"/>
      <c r="E1" s="422"/>
      <c r="F1" s="422"/>
      <c r="G1" s="3"/>
    </row>
    <row r="2" spans="1:6" ht="12.75" customHeight="1" thickBot="1">
      <c r="A2" s="21" t="s">
        <v>405</v>
      </c>
      <c r="D2" s="34"/>
      <c r="E2" s="14"/>
      <c r="F2" s="41" t="s">
        <v>23</v>
      </c>
    </row>
    <row r="3" spans="1:6" ht="14.25" customHeight="1" thickTop="1">
      <c r="A3" s="370" t="s">
        <v>337</v>
      </c>
      <c r="B3" s="118" t="s">
        <v>19</v>
      </c>
      <c r="C3" s="118" t="s">
        <v>406</v>
      </c>
      <c r="D3" s="118" t="s">
        <v>407</v>
      </c>
      <c r="E3" s="423" t="s">
        <v>21</v>
      </c>
      <c r="F3" s="369" t="s">
        <v>24</v>
      </c>
    </row>
    <row r="4" spans="1:6" ht="14.25" customHeight="1">
      <c r="A4" s="372"/>
      <c r="B4" s="189" t="s">
        <v>322</v>
      </c>
      <c r="C4" s="119" t="s">
        <v>20</v>
      </c>
      <c r="D4" s="119" t="s">
        <v>38</v>
      </c>
      <c r="E4" s="424"/>
      <c r="F4" s="371"/>
    </row>
    <row r="5" spans="1:6" ht="27.75" customHeight="1" hidden="1">
      <c r="A5" s="151" t="s">
        <v>208</v>
      </c>
      <c r="B5" s="153">
        <v>11876243141</v>
      </c>
      <c r="C5" s="155">
        <v>39230</v>
      </c>
      <c r="D5" s="155">
        <v>99678</v>
      </c>
      <c r="E5" s="155">
        <v>302731</v>
      </c>
      <c r="F5" s="155">
        <v>119146</v>
      </c>
    </row>
    <row r="6" spans="1:6" ht="27.75" customHeight="1" hidden="1">
      <c r="A6" s="120" t="s">
        <v>338</v>
      </c>
      <c r="B6" s="154">
        <v>13542376195</v>
      </c>
      <c r="C6" s="156">
        <v>44579</v>
      </c>
      <c r="D6" s="156">
        <v>112217</v>
      </c>
      <c r="E6" s="156">
        <v>303784</v>
      </c>
      <c r="F6" s="156">
        <v>120680</v>
      </c>
    </row>
    <row r="7" spans="1:6" ht="27.75" customHeight="1" hidden="1">
      <c r="A7" s="120" t="s">
        <v>373</v>
      </c>
      <c r="B7" s="250">
        <v>12292511392</v>
      </c>
      <c r="C7" s="251">
        <v>40130</v>
      </c>
      <c r="D7" s="251">
        <v>99178</v>
      </c>
      <c r="E7" s="251">
        <v>306321</v>
      </c>
      <c r="F7" s="251">
        <v>123944</v>
      </c>
    </row>
    <row r="8" spans="1:6" ht="27.75" customHeight="1">
      <c r="A8" s="120" t="s">
        <v>403</v>
      </c>
      <c r="B8" s="250">
        <v>12047966976</v>
      </c>
      <c r="C8" s="251">
        <v>39404</v>
      </c>
      <c r="D8" s="251">
        <v>97310</v>
      </c>
      <c r="E8" s="251">
        <v>305755</v>
      </c>
      <c r="F8" s="251">
        <v>123810</v>
      </c>
    </row>
    <row r="9" spans="1:6" ht="27.75" customHeight="1">
      <c r="A9" s="102">
        <v>13</v>
      </c>
      <c r="B9" s="251">
        <v>12003244826</v>
      </c>
      <c r="C9" s="251">
        <v>39158.85003931138</v>
      </c>
      <c r="D9" s="251">
        <v>95779.99557935222</v>
      </c>
      <c r="E9" s="251">
        <v>306527</v>
      </c>
      <c r="F9" s="251">
        <v>125321</v>
      </c>
    </row>
    <row r="10" spans="1:6" ht="27.75" customHeight="1">
      <c r="A10" s="252">
        <v>14</v>
      </c>
      <c r="B10" s="154">
        <v>11781533835</v>
      </c>
      <c r="C10" s="156">
        <f>B10/E10</f>
        <v>38307.32860677672</v>
      </c>
      <c r="D10" s="156">
        <f>B10/F10</f>
        <v>92754.8365979625</v>
      </c>
      <c r="E10" s="156">
        <v>307553</v>
      </c>
      <c r="F10" s="156">
        <v>127018</v>
      </c>
    </row>
    <row r="11" spans="1:6" ht="27.75" customHeight="1">
      <c r="A11" s="252">
        <v>15</v>
      </c>
      <c r="B11" s="154">
        <v>11467858949</v>
      </c>
      <c r="C11" s="156">
        <f>B11/E11</f>
        <v>37130.596366544494</v>
      </c>
      <c r="D11" s="156">
        <f>B11/F11</f>
        <v>88862.99950407204</v>
      </c>
      <c r="E11" s="156">
        <v>308852</v>
      </c>
      <c r="F11" s="156">
        <v>129051</v>
      </c>
    </row>
    <row r="12" spans="1:6" ht="27.75" customHeight="1">
      <c r="A12" s="249">
        <v>16</v>
      </c>
      <c r="B12" s="253">
        <v>11129445797</v>
      </c>
      <c r="C12" s="157">
        <f>B12/E12</f>
        <v>35829.6631489822</v>
      </c>
      <c r="D12" s="157">
        <f>B12/F12</f>
        <v>84995.88209193453</v>
      </c>
      <c r="E12" s="157">
        <v>310621</v>
      </c>
      <c r="F12" s="157">
        <v>130941</v>
      </c>
    </row>
    <row r="13" spans="1:6" ht="12">
      <c r="A13" s="187" t="s">
        <v>22</v>
      </c>
      <c r="B13" s="18"/>
      <c r="C13" s="188"/>
      <c r="D13" s="134"/>
      <c r="E13" s="79"/>
      <c r="F13" s="79"/>
    </row>
  </sheetData>
  <mergeCells count="4">
    <mergeCell ref="A3:A4"/>
    <mergeCell ref="A1:F1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M38"/>
  <sheetViews>
    <sheetView workbookViewId="0" topLeftCell="A1">
      <pane xSplit="2" ySplit="4" topLeftCell="C5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:I1"/>
    </sheetView>
  </sheetViews>
  <sheetFormatPr defaultColWidth="9.140625" defaultRowHeight="12"/>
  <cols>
    <col min="1" max="1" width="5.7109375" style="0" customWidth="1"/>
    <col min="2" max="2" width="11.00390625" style="0" customWidth="1"/>
    <col min="3" max="3" width="12.7109375" style="0" bestFit="1" customWidth="1"/>
    <col min="4" max="4" width="11.57421875" style="0" bestFit="1" customWidth="1"/>
    <col min="5" max="5" width="7.140625" style="230" customWidth="1"/>
    <col min="6" max="6" width="12.7109375" style="0" customWidth="1"/>
    <col min="7" max="7" width="15.28125" style="0" bestFit="1" customWidth="1"/>
  </cols>
  <sheetData>
    <row r="1" spans="1:9" s="1" customFormat="1" ht="14.25" customHeight="1">
      <c r="A1" s="425" t="s">
        <v>304</v>
      </c>
      <c r="B1" s="425"/>
      <c r="C1" s="425"/>
      <c r="D1" s="425"/>
      <c r="E1" s="425"/>
      <c r="F1" s="425"/>
      <c r="G1" s="425"/>
      <c r="H1" s="425"/>
      <c r="I1" s="425"/>
    </row>
    <row r="2" spans="1:9" s="21" customFormat="1" ht="12" customHeight="1" thickBot="1">
      <c r="A2" s="35" t="s">
        <v>191</v>
      </c>
      <c r="B2" s="35"/>
      <c r="C2" s="36"/>
      <c r="D2" s="36"/>
      <c r="E2" s="225"/>
      <c r="F2" s="36"/>
      <c r="G2" s="16"/>
      <c r="H2" s="16"/>
      <c r="I2" s="34" t="s">
        <v>192</v>
      </c>
    </row>
    <row r="3" spans="1:9" ht="14.25" customHeight="1" thickTop="1">
      <c r="A3" s="429" t="s">
        <v>193</v>
      </c>
      <c r="B3" s="423" t="s">
        <v>194</v>
      </c>
      <c r="C3" s="169" t="s">
        <v>211</v>
      </c>
      <c r="D3" s="37"/>
      <c r="E3" s="226"/>
      <c r="F3" s="426" t="s">
        <v>209</v>
      </c>
      <c r="G3" s="428"/>
      <c r="H3" s="428"/>
      <c r="I3" s="369" t="s">
        <v>195</v>
      </c>
    </row>
    <row r="4" spans="1:9" ht="14.25" customHeight="1">
      <c r="A4" s="406"/>
      <c r="B4" s="424"/>
      <c r="C4" s="168" t="s">
        <v>210</v>
      </c>
      <c r="D4" s="166" t="s">
        <v>196</v>
      </c>
      <c r="E4" s="227" t="s">
        <v>197</v>
      </c>
      <c r="F4" s="427"/>
      <c r="G4" s="167" t="s">
        <v>198</v>
      </c>
      <c r="H4" s="138" t="s">
        <v>199</v>
      </c>
      <c r="I4" s="371"/>
    </row>
    <row r="5" spans="1:9" ht="27.75" customHeight="1" hidden="1">
      <c r="A5" s="85" t="s">
        <v>200</v>
      </c>
      <c r="B5" s="43" t="s">
        <v>201</v>
      </c>
      <c r="C5" s="159">
        <v>124436</v>
      </c>
      <c r="D5" s="38">
        <v>46123</v>
      </c>
      <c r="E5" s="228">
        <v>37.1</v>
      </c>
      <c r="F5" s="160">
        <v>4795612</v>
      </c>
      <c r="G5" s="38">
        <v>2306128</v>
      </c>
      <c r="H5" s="161">
        <v>48.1</v>
      </c>
      <c r="I5" s="40">
        <v>93.2</v>
      </c>
    </row>
    <row r="6" spans="1:9" ht="27.75" customHeight="1" hidden="1">
      <c r="A6" s="84" t="s">
        <v>202</v>
      </c>
      <c r="B6" s="43" t="s">
        <v>203</v>
      </c>
      <c r="C6" s="162">
        <v>348694</v>
      </c>
      <c r="D6" s="38">
        <v>189974</v>
      </c>
      <c r="E6" s="228">
        <v>54.5</v>
      </c>
      <c r="F6" s="163">
        <v>17524799</v>
      </c>
      <c r="G6" s="38">
        <v>6301766</v>
      </c>
      <c r="H6" s="40">
        <v>36</v>
      </c>
      <c r="I6" s="40">
        <v>96.3</v>
      </c>
    </row>
    <row r="7" spans="1:9" ht="27.75" customHeight="1" hidden="1">
      <c r="A7" s="86">
        <v>10</v>
      </c>
      <c r="B7" s="43" t="s">
        <v>146</v>
      </c>
      <c r="C7" s="162">
        <v>95562</v>
      </c>
      <c r="D7" s="38">
        <v>8668</v>
      </c>
      <c r="E7" s="228">
        <v>9</v>
      </c>
      <c r="F7" s="163">
        <v>361427</v>
      </c>
      <c r="G7" s="38">
        <v>31565</v>
      </c>
      <c r="H7" s="40">
        <v>8.7</v>
      </c>
      <c r="I7" s="40">
        <v>94.2</v>
      </c>
    </row>
    <row r="8" spans="1:9" s="1" customFormat="1" ht="27.75" customHeight="1" hidden="1">
      <c r="A8" s="87" t="s">
        <v>204</v>
      </c>
      <c r="B8" s="43" t="s">
        <v>205</v>
      </c>
      <c r="C8" s="162">
        <v>627260</v>
      </c>
      <c r="D8" s="38">
        <v>308303</v>
      </c>
      <c r="E8" s="228">
        <v>49.2</v>
      </c>
      <c r="F8" s="163">
        <v>8271364</v>
      </c>
      <c r="G8" s="38">
        <v>4418573</v>
      </c>
      <c r="H8" s="40">
        <v>53.4</v>
      </c>
      <c r="I8" s="40">
        <v>94</v>
      </c>
    </row>
    <row r="9" spans="1:9" s="11" customFormat="1" ht="27.75" customHeight="1" hidden="1">
      <c r="A9" s="84" t="s">
        <v>206</v>
      </c>
      <c r="B9" s="43" t="s">
        <v>207</v>
      </c>
      <c r="C9" s="164">
        <v>1195952</v>
      </c>
      <c r="D9" s="46">
        <v>553068</v>
      </c>
      <c r="E9" s="229">
        <v>46.2</v>
      </c>
      <c r="F9" s="165">
        <v>30953202</v>
      </c>
      <c r="G9" s="46">
        <v>13058032</v>
      </c>
      <c r="H9" s="59">
        <v>42.2</v>
      </c>
      <c r="I9" s="59">
        <v>95</v>
      </c>
    </row>
    <row r="10" spans="1:9" s="11" customFormat="1" ht="27.75" customHeight="1" hidden="1">
      <c r="A10" s="85" t="s">
        <v>200</v>
      </c>
      <c r="B10" s="43" t="s">
        <v>201</v>
      </c>
      <c r="C10" s="159">
        <v>180861</v>
      </c>
      <c r="D10" s="38">
        <v>67431</v>
      </c>
      <c r="E10" s="228">
        <v>37.3</v>
      </c>
      <c r="F10" s="160">
        <v>4855171</v>
      </c>
      <c r="G10" s="38">
        <v>2294700</v>
      </c>
      <c r="H10" s="161">
        <v>47.3</v>
      </c>
      <c r="I10" s="40">
        <v>93.3</v>
      </c>
    </row>
    <row r="11" spans="1:9" s="11" customFormat="1" ht="27.75" customHeight="1" hidden="1">
      <c r="A11" s="84" t="s">
        <v>202</v>
      </c>
      <c r="B11" s="43" t="s">
        <v>203</v>
      </c>
      <c r="C11" s="162">
        <v>358629</v>
      </c>
      <c r="D11" s="38">
        <v>206851</v>
      </c>
      <c r="E11" s="228">
        <v>57.7</v>
      </c>
      <c r="F11" s="163">
        <v>17776850</v>
      </c>
      <c r="G11" s="38">
        <v>6873329</v>
      </c>
      <c r="H11" s="40">
        <v>38.7</v>
      </c>
      <c r="I11" s="40">
        <v>95.8</v>
      </c>
    </row>
    <row r="12" spans="1:9" s="11" customFormat="1" ht="27.75" customHeight="1" hidden="1">
      <c r="A12" s="86">
        <v>12</v>
      </c>
      <c r="B12" s="43" t="s">
        <v>146</v>
      </c>
      <c r="C12" s="162">
        <v>96053</v>
      </c>
      <c r="D12" s="38">
        <v>10465</v>
      </c>
      <c r="E12" s="228">
        <v>10.9</v>
      </c>
      <c r="F12" s="163">
        <v>382945</v>
      </c>
      <c r="G12" s="38">
        <v>39861</v>
      </c>
      <c r="H12" s="40">
        <v>10.4</v>
      </c>
      <c r="I12" s="40">
        <v>92.7</v>
      </c>
    </row>
    <row r="13" spans="1:9" s="11" customFormat="1" ht="27.75" customHeight="1" hidden="1">
      <c r="A13" s="87" t="s">
        <v>204</v>
      </c>
      <c r="B13" s="43" t="s">
        <v>205</v>
      </c>
      <c r="C13" s="162">
        <v>583810</v>
      </c>
      <c r="D13" s="38">
        <v>295495</v>
      </c>
      <c r="E13" s="228">
        <v>50.6</v>
      </c>
      <c r="F13" s="163">
        <v>8541764</v>
      </c>
      <c r="G13" s="38">
        <v>4731531</v>
      </c>
      <c r="H13" s="40">
        <v>55.4</v>
      </c>
      <c r="I13" s="40">
        <v>93.3</v>
      </c>
    </row>
    <row r="14" spans="1:9" s="11" customFormat="1" ht="27.75" customHeight="1" hidden="1">
      <c r="A14" s="84" t="s">
        <v>206</v>
      </c>
      <c r="B14" s="43" t="s">
        <v>207</v>
      </c>
      <c r="C14" s="164">
        <v>1219353</v>
      </c>
      <c r="D14" s="46">
        <v>580242</v>
      </c>
      <c r="E14" s="229">
        <v>47.6</v>
      </c>
      <c r="F14" s="165">
        <v>31556730</v>
      </c>
      <c r="G14" s="46">
        <v>13939421</v>
      </c>
      <c r="H14" s="59">
        <v>44.2</v>
      </c>
      <c r="I14" s="59">
        <v>94.5</v>
      </c>
    </row>
    <row r="15" spans="1:9" s="11" customFormat="1" ht="27.75" customHeight="1">
      <c r="A15" s="85" t="s">
        <v>200</v>
      </c>
      <c r="B15" s="43" t="s">
        <v>201</v>
      </c>
      <c r="C15" s="159">
        <v>179852</v>
      </c>
      <c r="D15" s="275">
        <v>69114</v>
      </c>
      <c r="E15" s="276">
        <f aca="true" t="shared" si="0" ref="E15:E24">D15/C15*100</f>
        <v>38.4282632386629</v>
      </c>
      <c r="F15" s="160">
        <v>4886662</v>
      </c>
      <c r="G15" s="275">
        <v>2305287</v>
      </c>
      <c r="H15" s="277">
        <f aca="true" t="shared" si="1" ref="H15:H24">G15/F15*100</f>
        <v>47.17508597893613</v>
      </c>
      <c r="I15" s="161">
        <v>94.49</v>
      </c>
    </row>
    <row r="16" spans="1:9" s="11" customFormat="1" ht="27.75" customHeight="1">
      <c r="A16" s="84" t="s">
        <v>202</v>
      </c>
      <c r="B16" s="43" t="s">
        <v>203</v>
      </c>
      <c r="C16" s="162">
        <v>362247</v>
      </c>
      <c r="D16" s="38">
        <v>215030</v>
      </c>
      <c r="E16" s="278">
        <f t="shared" si="0"/>
        <v>59.36004991069629</v>
      </c>
      <c r="F16" s="163">
        <v>18268998</v>
      </c>
      <c r="G16" s="38">
        <v>7340283</v>
      </c>
      <c r="H16" s="279">
        <f t="shared" si="1"/>
        <v>40.17890307941355</v>
      </c>
      <c r="I16" s="40">
        <v>95.86</v>
      </c>
    </row>
    <row r="17" spans="1:9" s="11" customFormat="1" ht="27.75" customHeight="1">
      <c r="A17" s="86">
        <v>13</v>
      </c>
      <c r="B17" s="43" t="s">
        <v>146</v>
      </c>
      <c r="C17" s="162">
        <v>95495</v>
      </c>
      <c r="D17" s="38">
        <v>10805</v>
      </c>
      <c r="E17" s="278">
        <f t="shared" si="0"/>
        <v>11.314728519817791</v>
      </c>
      <c r="F17" s="163">
        <v>382452</v>
      </c>
      <c r="G17" s="38">
        <v>42047</v>
      </c>
      <c r="H17" s="279">
        <f t="shared" si="1"/>
        <v>10.994059385230042</v>
      </c>
      <c r="I17" s="40">
        <v>93.08</v>
      </c>
    </row>
    <row r="18" spans="1:9" s="11" customFormat="1" ht="27.75" customHeight="1">
      <c r="A18" s="86" t="s">
        <v>365</v>
      </c>
      <c r="B18" s="190" t="s">
        <v>323</v>
      </c>
      <c r="C18" s="162">
        <v>605954</v>
      </c>
      <c r="D18" s="38">
        <v>309755</v>
      </c>
      <c r="E18" s="278">
        <f t="shared" si="0"/>
        <v>51.11856675589236</v>
      </c>
      <c r="F18" s="163">
        <v>8110985</v>
      </c>
      <c r="G18" s="38">
        <v>4538472</v>
      </c>
      <c r="H18" s="279">
        <f t="shared" si="1"/>
        <v>55.95463436315071</v>
      </c>
      <c r="I18" s="40">
        <v>93.27</v>
      </c>
    </row>
    <row r="19" spans="1:9" s="11" customFormat="1" ht="27.75" customHeight="1">
      <c r="A19" s="84" t="s">
        <v>206</v>
      </c>
      <c r="B19" s="158" t="s">
        <v>207</v>
      </c>
      <c r="C19" s="164">
        <f>SUM(C15:C18)</f>
        <v>1243548</v>
      </c>
      <c r="D19" s="280">
        <f>SUM(D15:D18)</f>
        <v>604704</v>
      </c>
      <c r="E19" s="281">
        <f t="shared" si="0"/>
        <v>48.62731474780226</v>
      </c>
      <c r="F19" s="280">
        <f>SUM(F15:F18)</f>
        <v>31649097</v>
      </c>
      <c r="G19" s="280">
        <f>SUM(G15:G18)</f>
        <v>14226089</v>
      </c>
      <c r="H19" s="282">
        <f t="shared" si="1"/>
        <v>44.949430942690086</v>
      </c>
      <c r="I19" s="59">
        <v>94.8</v>
      </c>
    </row>
    <row r="20" spans="1:9" s="11" customFormat="1" ht="27.75" customHeight="1">
      <c r="A20" s="85"/>
      <c r="B20" s="43" t="s">
        <v>201</v>
      </c>
      <c r="C20" s="33">
        <v>177807</v>
      </c>
      <c r="D20" s="33">
        <v>69029</v>
      </c>
      <c r="E20" s="276">
        <f t="shared" si="0"/>
        <v>38.82243106289403</v>
      </c>
      <c r="F20" s="33">
        <v>4767628</v>
      </c>
      <c r="G20" s="33">
        <v>2330008</v>
      </c>
      <c r="H20" s="161">
        <f t="shared" si="1"/>
        <v>48.87143040522457</v>
      </c>
      <c r="I20" s="40">
        <v>94.6</v>
      </c>
    </row>
    <row r="21" spans="1:9" s="11" customFormat="1" ht="27.75" customHeight="1">
      <c r="A21" s="84"/>
      <c r="B21" s="43" t="s">
        <v>203</v>
      </c>
      <c r="C21" s="33">
        <v>367651</v>
      </c>
      <c r="D21" s="33">
        <v>222221</v>
      </c>
      <c r="E21" s="278">
        <f t="shared" si="0"/>
        <v>60.44346404606543</v>
      </c>
      <c r="F21" s="33">
        <v>18308473</v>
      </c>
      <c r="G21" s="33">
        <v>7782035</v>
      </c>
      <c r="H21" s="40">
        <f t="shared" si="1"/>
        <v>42.505101326582505</v>
      </c>
      <c r="I21" s="40">
        <v>96</v>
      </c>
    </row>
    <row r="22" spans="1:9" s="11" customFormat="1" ht="27.75" customHeight="1">
      <c r="A22" s="86">
        <v>14</v>
      </c>
      <c r="B22" s="43" t="s">
        <v>146</v>
      </c>
      <c r="C22" s="33">
        <v>97386</v>
      </c>
      <c r="D22" s="33">
        <v>11578</v>
      </c>
      <c r="E22" s="278">
        <f t="shared" si="0"/>
        <v>11.888772513502968</v>
      </c>
      <c r="F22" s="33">
        <v>413011</v>
      </c>
      <c r="G22" s="33">
        <v>46002</v>
      </c>
      <c r="H22" s="40">
        <f t="shared" si="1"/>
        <v>11.138202130209606</v>
      </c>
      <c r="I22" s="40">
        <v>92.4</v>
      </c>
    </row>
    <row r="23" spans="1:9" s="11" customFormat="1" ht="27.75" customHeight="1">
      <c r="A23" s="87"/>
      <c r="B23" s="190" t="s">
        <v>323</v>
      </c>
      <c r="C23" s="33">
        <v>635834</v>
      </c>
      <c r="D23" s="33">
        <v>325429</v>
      </c>
      <c r="E23" s="278">
        <f t="shared" si="0"/>
        <v>51.18144043885668</v>
      </c>
      <c r="F23" s="33">
        <v>8269716</v>
      </c>
      <c r="G23" s="33">
        <v>4645279</v>
      </c>
      <c r="H23" s="40">
        <f t="shared" si="1"/>
        <v>56.17217084601213</v>
      </c>
      <c r="I23" s="40">
        <v>93.4</v>
      </c>
    </row>
    <row r="24" spans="1:13" s="11" customFormat="1" ht="27.75" customHeight="1">
      <c r="A24" s="84"/>
      <c r="B24" s="158" t="s">
        <v>207</v>
      </c>
      <c r="C24" s="164">
        <f>SUM(C20:C23)</f>
        <v>1278678</v>
      </c>
      <c r="D24" s="280">
        <f>SUM(D20:D23)</f>
        <v>628257</v>
      </c>
      <c r="E24" s="281">
        <f t="shared" si="0"/>
        <v>49.13332363581762</v>
      </c>
      <c r="F24" s="280">
        <f>SUM(F20:F23)</f>
        <v>31758828</v>
      </c>
      <c r="G24" s="280">
        <f>SUM(G20:G23)</f>
        <v>14803324</v>
      </c>
      <c r="H24" s="59">
        <f t="shared" si="1"/>
        <v>46.61168226988729</v>
      </c>
      <c r="I24" s="59">
        <v>95</v>
      </c>
      <c r="J24" s="282"/>
      <c r="K24" s="280"/>
      <c r="L24" s="280"/>
      <c r="M24" s="282"/>
    </row>
    <row r="25" spans="1:13" ht="27.75" customHeight="1">
      <c r="A25" s="192"/>
      <c r="B25" s="43" t="s">
        <v>201</v>
      </c>
      <c r="C25" s="33">
        <v>176315</v>
      </c>
      <c r="D25" s="33">
        <v>69332</v>
      </c>
      <c r="E25" s="278">
        <v>39.3</v>
      </c>
      <c r="F25" s="33">
        <v>4639665</v>
      </c>
      <c r="G25" s="33">
        <v>2355820</v>
      </c>
      <c r="H25" s="40">
        <v>50.8</v>
      </c>
      <c r="I25" s="40">
        <v>94</v>
      </c>
      <c r="J25" s="254"/>
      <c r="K25" s="17"/>
      <c r="L25" s="17"/>
      <c r="M25" s="254"/>
    </row>
    <row r="26" spans="1:13" ht="27.75" customHeight="1">
      <c r="A26" s="193"/>
      <c r="B26" s="43" t="s">
        <v>203</v>
      </c>
      <c r="C26" s="33">
        <v>372163</v>
      </c>
      <c r="D26" s="33">
        <v>226927</v>
      </c>
      <c r="E26" s="40">
        <v>61</v>
      </c>
      <c r="F26" s="33">
        <v>17423480</v>
      </c>
      <c r="G26" s="33">
        <v>7663685</v>
      </c>
      <c r="H26" s="40">
        <v>44</v>
      </c>
      <c r="I26" s="40">
        <v>95.4</v>
      </c>
      <c r="J26" s="254"/>
      <c r="K26" s="17"/>
      <c r="L26" s="17"/>
      <c r="M26" s="254"/>
    </row>
    <row r="27" spans="1:13" ht="27.75" customHeight="1">
      <c r="A27" s="86">
        <v>15</v>
      </c>
      <c r="B27" s="43" t="s">
        <v>146</v>
      </c>
      <c r="C27" s="33">
        <v>99373</v>
      </c>
      <c r="D27" s="33">
        <v>12146</v>
      </c>
      <c r="E27" s="278">
        <v>12.2</v>
      </c>
      <c r="F27" s="33">
        <v>431467</v>
      </c>
      <c r="G27" s="33">
        <v>49242</v>
      </c>
      <c r="H27" s="40">
        <v>11.4</v>
      </c>
      <c r="I27" s="40">
        <v>92.2</v>
      </c>
      <c r="J27" s="254"/>
      <c r="K27" s="17"/>
      <c r="L27" s="17"/>
      <c r="M27" s="254"/>
    </row>
    <row r="28" spans="1:13" ht="27.75" customHeight="1">
      <c r="A28" s="194"/>
      <c r="B28" s="190" t="s">
        <v>323</v>
      </c>
      <c r="C28" s="33">
        <v>659464</v>
      </c>
      <c r="D28" s="33">
        <v>339635</v>
      </c>
      <c r="E28" s="278">
        <v>51.5</v>
      </c>
      <c r="F28" s="33">
        <v>7871711</v>
      </c>
      <c r="G28" s="33">
        <v>4563429</v>
      </c>
      <c r="H28" s="40">
        <v>58</v>
      </c>
      <c r="I28" s="40">
        <v>93.7</v>
      </c>
      <c r="J28" s="254"/>
      <c r="K28" s="17"/>
      <c r="L28" s="17"/>
      <c r="M28" s="254"/>
    </row>
    <row r="29" spans="1:13" ht="27.75" customHeight="1">
      <c r="A29" s="325"/>
      <c r="B29" s="158" t="s">
        <v>207</v>
      </c>
      <c r="C29" s="164">
        <f>SUM(C25:C28)</f>
        <v>1307315</v>
      </c>
      <c r="D29" s="280">
        <f>SUM(D25:D28)</f>
        <v>648040</v>
      </c>
      <c r="E29" s="281">
        <v>49.6</v>
      </c>
      <c r="F29" s="280">
        <f>SUM(F25:F28)</f>
        <v>30366323</v>
      </c>
      <c r="G29" s="280">
        <f>SUM(G25:G28)</f>
        <v>14632176</v>
      </c>
      <c r="H29" s="59">
        <v>48.2</v>
      </c>
      <c r="I29" s="59">
        <v>94.6</v>
      </c>
      <c r="J29" s="254"/>
      <c r="K29" s="17"/>
      <c r="L29" s="17"/>
      <c r="M29" s="254"/>
    </row>
    <row r="30" spans="1:13" ht="27.75" customHeight="1">
      <c r="A30" s="330"/>
      <c r="B30" s="324" t="s">
        <v>201</v>
      </c>
      <c r="C30" s="357">
        <v>183134</v>
      </c>
      <c r="D30" s="17">
        <v>70828</v>
      </c>
      <c r="E30" s="298">
        <v>38.7</v>
      </c>
      <c r="F30" s="17">
        <v>4719687</v>
      </c>
      <c r="G30" s="17">
        <v>2380536</v>
      </c>
      <c r="H30" s="299">
        <v>50.4</v>
      </c>
      <c r="I30" s="299">
        <v>94.8</v>
      </c>
      <c r="J30" s="254"/>
      <c r="K30" s="17"/>
      <c r="L30" s="17"/>
      <c r="M30" s="254"/>
    </row>
    <row r="31" spans="1:13" ht="27.75" customHeight="1">
      <c r="A31" s="325"/>
      <c r="B31" s="332" t="s">
        <v>144</v>
      </c>
      <c r="C31" s="358">
        <v>375623</v>
      </c>
      <c r="D31" s="17">
        <v>230420</v>
      </c>
      <c r="E31" s="298">
        <v>61.3</v>
      </c>
      <c r="F31" s="17">
        <v>17881023</v>
      </c>
      <c r="G31" s="17">
        <v>8017300</v>
      </c>
      <c r="H31" s="299">
        <v>44.8</v>
      </c>
      <c r="I31" s="299">
        <v>95.4</v>
      </c>
      <c r="J31" s="254"/>
      <c r="K31" s="17"/>
      <c r="L31" s="17"/>
      <c r="M31" s="254"/>
    </row>
    <row r="32" spans="1:13" ht="27.75" customHeight="1">
      <c r="A32" s="327">
        <v>16</v>
      </c>
      <c r="B32" s="329" t="s">
        <v>146</v>
      </c>
      <c r="C32" s="358">
        <v>101647</v>
      </c>
      <c r="D32" s="17">
        <v>12783</v>
      </c>
      <c r="E32" s="298">
        <v>12.6</v>
      </c>
      <c r="F32" s="17">
        <v>451889</v>
      </c>
      <c r="G32" s="17">
        <v>53391</v>
      </c>
      <c r="H32" s="299">
        <v>11.8</v>
      </c>
      <c r="I32" s="299">
        <v>92.2</v>
      </c>
      <c r="J32" s="254"/>
      <c r="K32" s="17"/>
      <c r="L32" s="17"/>
      <c r="M32" s="254"/>
    </row>
    <row r="33" spans="1:13" ht="27.75" customHeight="1">
      <c r="A33" s="325"/>
      <c r="B33" s="326" t="s">
        <v>323</v>
      </c>
      <c r="C33" s="358">
        <v>679935</v>
      </c>
      <c r="D33" s="17">
        <v>352542</v>
      </c>
      <c r="E33" s="298">
        <v>51.9</v>
      </c>
      <c r="F33" s="17">
        <v>8003041</v>
      </c>
      <c r="G33" s="17">
        <v>4682792</v>
      </c>
      <c r="H33" s="299">
        <v>58.5</v>
      </c>
      <c r="I33" s="299">
        <v>93.8</v>
      </c>
      <c r="J33" s="254"/>
      <c r="K33" s="17"/>
      <c r="L33" s="17"/>
      <c r="M33" s="254"/>
    </row>
    <row r="34" spans="1:13" ht="27.75" customHeight="1">
      <c r="A34" s="331"/>
      <c r="B34" s="333" t="s">
        <v>366</v>
      </c>
      <c r="C34" s="359">
        <v>1340339</v>
      </c>
      <c r="D34" s="191">
        <v>666573</v>
      </c>
      <c r="E34" s="334">
        <v>49.7</v>
      </c>
      <c r="F34" s="191">
        <v>31055640</v>
      </c>
      <c r="G34" s="191">
        <v>15134020</v>
      </c>
      <c r="H34" s="335">
        <v>48.7</v>
      </c>
      <c r="I34" s="335">
        <v>94.8</v>
      </c>
      <c r="J34" s="254"/>
      <c r="K34" s="17"/>
      <c r="L34" s="17"/>
      <c r="M34" s="254"/>
    </row>
    <row r="35" spans="1:9" ht="12">
      <c r="A35" s="297" t="s">
        <v>75</v>
      </c>
      <c r="B35" s="26"/>
      <c r="C35" s="18"/>
      <c r="D35" s="18"/>
      <c r="E35" s="328"/>
      <c r="F35" s="17"/>
      <c r="G35" s="14"/>
      <c r="H35" s="14"/>
      <c r="I35" s="14"/>
    </row>
    <row r="38" ht="12">
      <c r="G38" s="224"/>
    </row>
  </sheetData>
  <mergeCells count="6">
    <mergeCell ref="A1:I1"/>
    <mergeCell ref="I3:I4"/>
    <mergeCell ref="F3:F4"/>
    <mergeCell ref="G3:H3"/>
    <mergeCell ref="A3:A4"/>
    <mergeCell ref="B3:B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2006-03-30T02:34:51Z</cp:lastPrinted>
  <dcterms:created xsi:type="dcterms:W3CDTF">1998-05-27T05:42:46Z</dcterms:created>
  <dcterms:modified xsi:type="dcterms:W3CDTF">2006-11-10T01:14:21Z</dcterms:modified>
  <cp:category/>
  <cp:version/>
  <cp:contentType/>
  <cp:contentStatus/>
</cp:coreProperties>
</file>