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令和５年度　国民健康保険税計算シート" sheetId="4" r:id="rId1"/>
    <sheet name="Sheet1" sheetId="1" r:id="rId2"/>
  </sheets>
  <definedNames>
    <definedName name="_xlnm.Print_Area" localSheetId="0">'令和５年度　国民健康保険税計算シート'!$A$1:$BC$70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<sst xmlns="http://schemas.openxmlformats.org/spreadsheetml/2006/main" xmlns:r="http://schemas.openxmlformats.org/officeDocument/2006/relationships" count="139" uniqueCount="139">
  <si>
    <t>支援等分
所得割額</t>
    <rPh sb="0" eb="2">
      <t>シエン</t>
    </rPh>
    <rPh sb="2" eb="3">
      <t>トウ</t>
    </rPh>
    <rPh sb="3" eb="4">
      <t>ブン</t>
    </rPh>
    <rPh sb="5" eb="7">
      <t>ショトク</t>
    </rPh>
    <rPh sb="7" eb="8">
      <t>ワリ</t>
    </rPh>
    <rPh sb="8" eb="9">
      <t>ガク</t>
    </rPh>
    <phoneticPr fontId="1"/>
  </si>
  <si>
    <t>①所得割額</t>
    <rPh sb="1" eb="3">
      <t>ショトク</t>
    </rPh>
    <rPh sb="3" eb="4">
      <t>ワリ</t>
    </rPh>
    <rPh sb="4" eb="5">
      <t>ガク</t>
    </rPh>
    <phoneticPr fontId="1"/>
  </si>
  <si>
    <t>⑧平等割額</t>
    <rPh sb="1" eb="3">
      <t>ビョウドウ</t>
    </rPh>
    <rPh sb="3" eb="4">
      <t>ワリ</t>
    </rPh>
    <rPh sb="4" eb="5">
      <t>ガク</t>
    </rPh>
    <phoneticPr fontId="1"/>
  </si>
  <si>
    <t>世帯員３</t>
    <rPh sb="0" eb="3">
      <t>セタイイン</t>
    </rPh>
    <phoneticPr fontId="1"/>
  </si>
  <si>
    <t>均等割</t>
    <rPh sb="0" eb="3">
      <t>キントウワリ</t>
    </rPh>
    <phoneticPr fontId="1"/>
  </si>
  <si>
    <t>100円未満切り捨て</t>
  </si>
  <si>
    <t>所得が一定基準以下の場合に均等割・平等割が次の割合で軽減されます。</t>
    <rPh sb="0" eb="2">
      <t>ショトク</t>
    </rPh>
    <rPh sb="3" eb="5">
      <t>イッテイ</t>
    </rPh>
    <rPh sb="5" eb="7">
      <t>キジュン</t>
    </rPh>
    <rPh sb="7" eb="9">
      <t>イカ</t>
    </rPh>
    <rPh sb="10" eb="12">
      <t>バアイ</t>
    </rPh>
    <rPh sb="13" eb="16">
      <t>キントウワリ</t>
    </rPh>
    <rPh sb="17" eb="19">
      <t>ビョウドウ</t>
    </rPh>
    <rPh sb="19" eb="20">
      <t>ワリ</t>
    </rPh>
    <rPh sb="21" eb="22">
      <t>ツギ</t>
    </rPh>
    <rPh sb="23" eb="25">
      <t>ワリアイ</t>
    </rPh>
    <rPh sb="26" eb="28">
      <t>ケイゲン</t>
    </rPh>
    <phoneticPr fontId="1"/>
  </si>
  <si>
    <t>５軽</t>
    <rPh sb="1" eb="2">
      <t>ケイ</t>
    </rPh>
    <phoneticPr fontId="1"/>
  </si>
  <si>
    <t>医療分
均等割額合計</t>
  </si>
  <si>
    <t>算定基礎額</t>
    <rPh sb="0" eb="2">
      <t>サンテイ</t>
    </rPh>
    <rPh sb="2" eb="4">
      <t>キソ</t>
    </rPh>
    <rPh sb="4" eb="5">
      <t>ガク</t>
    </rPh>
    <phoneticPr fontId="1"/>
  </si>
  <si>
    <t>加入者G</t>
    <rPh sb="0" eb="3">
      <t>カニュウシャ</t>
    </rPh>
    <phoneticPr fontId="1"/>
  </si>
  <si>
    <t>限度額</t>
    <rPh sb="0" eb="2">
      <t>ゲンド</t>
    </rPh>
    <rPh sb="2" eb="3">
      <t>ガク</t>
    </rPh>
    <phoneticPr fontId="1"/>
  </si>
  <si>
    <t>（40歳～65歳未満の加入者）</t>
  </si>
  <si>
    <t>⑥決定保険税額（④－⑤）</t>
    <rPh sb="1" eb="3">
      <t>ケッテイ</t>
    </rPh>
    <rPh sb="3" eb="5">
      <t>ホケン</t>
    </rPh>
    <rPh sb="6" eb="7">
      <t>ガク</t>
    </rPh>
    <phoneticPr fontId="1"/>
  </si>
  <si>
    <t>給与所得者等区分
（1：該当、
0：非該当）</t>
    <rPh sb="0" eb="2">
      <t>キュウヨ</t>
    </rPh>
    <rPh sb="2" eb="4">
      <t>ショトク</t>
    </rPh>
    <rPh sb="4" eb="5">
      <t>シャ</t>
    </rPh>
    <rPh sb="5" eb="6">
      <t>トウ</t>
    </rPh>
    <rPh sb="6" eb="8">
      <t>クブン</t>
    </rPh>
    <rPh sb="12" eb="14">
      <t>ガイトウ</t>
    </rPh>
    <rPh sb="18" eb="21">
      <t>ヒガイトウ</t>
    </rPh>
    <phoneticPr fontId="1"/>
  </si>
  <si>
    <t>２軽</t>
    <rPh sb="1" eb="2">
      <t>ケイ</t>
    </rPh>
    <phoneticPr fontId="1"/>
  </si>
  <si>
    <t>支援等分
均等割額</t>
    <rPh sb="0" eb="2">
      <t>シエン</t>
    </rPh>
    <rPh sb="2" eb="3">
      <t>トウ</t>
    </rPh>
    <rPh sb="3" eb="4">
      <t>ブン</t>
    </rPh>
    <rPh sb="5" eb="8">
      <t>キントウワリ</t>
    </rPh>
    <rPh sb="8" eb="9">
      <t>ガク</t>
    </rPh>
    <phoneticPr fontId="1"/>
  </si>
  <si>
    <t>７割</t>
    <rPh sb="1" eb="2">
      <t>ワリ</t>
    </rPh>
    <phoneticPr fontId="1"/>
  </si>
  <si>
    <t>医療分
所得割額</t>
    <rPh sb="0" eb="2">
      <t>イリョウ</t>
    </rPh>
    <rPh sb="2" eb="3">
      <t>ブン</t>
    </rPh>
    <rPh sb="4" eb="6">
      <t>ショトク</t>
    </rPh>
    <rPh sb="6" eb="7">
      <t>ワリ</t>
    </rPh>
    <rPh sb="7" eb="8">
      <t>ガク</t>
    </rPh>
    <phoneticPr fontId="1"/>
  </si>
  <si>
    <t>５割</t>
    <rPh sb="1" eb="2">
      <t>ワリ</t>
    </rPh>
    <phoneticPr fontId="1"/>
  </si>
  <si>
    <t>軽減が無い場合、年税額は次の額となります。</t>
    <rPh sb="0" eb="2">
      <t>ケイゲン</t>
    </rPh>
    <rPh sb="3" eb="4">
      <t>ナ</t>
    </rPh>
    <rPh sb="5" eb="7">
      <t>バアイ</t>
    </rPh>
    <rPh sb="8" eb="11">
      <t>ネンゼイガク</t>
    </rPh>
    <rPh sb="12" eb="13">
      <t>ツギ</t>
    </rPh>
    <rPh sb="14" eb="15">
      <t>ガク</t>
    </rPh>
    <phoneticPr fontId="1"/>
  </si>
  <si>
    <t>区分</t>
    <rPh sb="0" eb="2">
      <t>クブン</t>
    </rPh>
    <phoneticPr fontId="1"/>
  </si>
  <si>
    <t>世帯主</t>
    <rPh sb="0" eb="3">
      <t>セタイヌシ</t>
    </rPh>
    <phoneticPr fontId="1"/>
  </si>
  <si>
    <t>給与所得者区分
（1：該当、
0：非該当）</t>
    <rPh sb="0" eb="2">
      <t>キュウヨ</t>
    </rPh>
    <rPh sb="2" eb="4">
      <t>ショトク</t>
    </rPh>
    <rPh sb="4" eb="5">
      <t>シャ</t>
    </rPh>
    <rPh sb="5" eb="7">
      <t>クブン</t>
    </rPh>
    <rPh sb="11" eb="13">
      <t>ガイトウ</t>
    </rPh>
    <rPh sb="17" eb="20">
      <t>ヒガイトウ</t>
    </rPh>
    <phoneticPr fontId="1"/>
  </si>
  <si>
    <t>所得金額調整控除に該当する場合選択
※５</t>
    <rPh sb="0" eb="2">
      <t>ショトク</t>
    </rPh>
    <rPh sb="2" eb="4">
      <t>キンガク</t>
    </rPh>
    <rPh sb="4" eb="6">
      <t>チョウセイ</t>
    </rPh>
    <rPh sb="6" eb="8">
      <t>コウジョ</t>
    </rPh>
    <rPh sb="9" eb="11">
      <t>ガイトウ</t>
    </rPh>
    <rPh sb="13" eb="15">
      <t>バアイ</t>
    </rPh>
    <rPh sb="15" eb="17">
      <t>センタク</t>
    </rPh>
    <phoneticPr fontId="1"/>
  </si>
  <si>
    <t>医療分
均等割額</t>
    <rPh sb="0" eb="2">
      <t>イリョウ</t>
    </rPh>
    <rPh sb="2" eb="3">
      <t>ブン</t>
    </rPh>
    <rPh sb="4" eb="7">
      <t>キントウワリ</t>
    </rPh>
    <rPh sb="7" eb="8">
      <t>ガク</t>
    </rPh>
    <phoneticPr fontId="1"/>
  </si>
  <si>
    <t>加入者B</t>
    <rPh sb="0" eb="3">
      <t>カニュウシャ</t>
    </rPh>
    <phoneticPr fontId="1"/>
  </si>
  <si>
    <t>年齢
※２</t>
    <rPh sb="0" eb="2">
      <t>ネンレイ</t>
    </rPh>
    <phoneticPr fontId="1"/>
  </si>
  <si>
    <t>軽減判定所得合計</t>
    <rPh sb="0" eb="2">
      <t>ケイゲン</t>
    </rPh>
    <rPh sb="2" eb="4">
      <t>ハンテイ</t>
    </rPh>
    <rPh sb="4" eb="6">
      <t>ショトク</t>
    </rPh>
    <rPh sb="6" eb="8">
      <t>ゴウケイ</t>
    </rPh>
    <phoneticPr fontId="1"/>
  </si>
  <si>
    <t>ただし、所得未申告者の方がいる場合、軽減は適用されません。</t>
    <rPh sb="4" eb="6">
      <t>ショトク</t>
    </rPh>
    <rPh sb="6" eb="10">
      <t>ミシンコクシャ</t>
    </rPh>
    <rPh sb="11" eb="12">
      <t>カタ</t>
    </rPh>
    <rPh sb="15" eb="17">
      <t>バアイ</t>
    </rPh>
    <rPh sb="18" eb="20">
      <t>ケイゲン</t>
    </rPh>
    <rPh sb="21" eb="23">
      <t>テキヨウ</t>
    </rPh>
    <phoneticPr fontId="1"/>
  </si>
  <si>
    <t>税率</t>
    <rPh sb="0" eb="2">
      <t>ゼイリツ</t>
    </rPh>
    <phoneticPr fontId="1"/>
  </si>
  <si>
    <t>公的年金等雑所得以外の所得に係る合計所得金額が1,000万円以下として、年金所得を算出しています。</t>
    <rPh sb="0" eb="2">
      <t>コウテキ</t>
    </rPh>
    <rPh sb="2" eb="4">
      <t>ネンキン</t>
    </rPh>
    <rPh sb="4" eb="5">
      <t>トウ</t>
    </rPh>
    <rPh sb="5" eb="8">
      <t>ザツショトク</t>
    </rPh>
    <rPh sb="8" eb="10">
      <t>イガイ</t>
    </rPh>
    <rPh sb="11" eb="13">
      <t>ショトク</t>
    </rPh>
    <rPh sb="14" eb="15">
      <t>カカ</t>
    </rPh>
    <rPh sb="16" eb="18">
      <t>ゴウケイ</t>
    </rPh>
    <rPh sb="18" eb="20">
      <t>ショトク</t>
    </rPh>
    <rPh sb="20" eb="22">
      <t>キンガク</t>
    </rPh>
    <rPh sb="28" eb="32">
      <t>マンエンイカ</t>
    </rPh>
    <rPh sb="36" eb="38">
      <t>ネンキン</t>
    </rPh>
    <rPh sb="38" eb="40">
      <t>ショトク</t>
    </rPh>
    <rPh sb="41" eb="43">
      <t>サンシュツ</t>
    </rPh>
    <phoneticPr fontId="1"/>
  </si>
  <si>
    <t>７軽</t>
    <rPh sb="1" eb="2">
      <t>ケイ</t>
    </rPh>
    <phoneticPr fontId="1"/>
  </si>
  <si>
    <t>２．加入者の年齢区分を選択し、各収入金額・所得金額を入力してください。</t>
    <rPh sb="2" eb="4">
      <t>カニュウ</t>
    </rPh>
    <rPh sb="4" eb="5">
      <t>シャ</t>
    </rPh>
    <rPh sb="6" eb="8">
      <t>ネンレイ</t>
    </rPh>
    <rPh sb="8" eb="10">
      <t>クブン</t>
    </rPh>
    <rPh sb="11" eb="13">
      <t>センタク</t>
    </rPh>
    <rPh sb="15" eb="16">
      <t>カク</t>
    </rPh>
    <rPh sb="16" eb="18">
      <t>シュウニュウ</t>
    </rPh>
    <rPh sb="18" eb="19">
      <t>キン</t>
    </rPh>
    <rPh sb="19" eb="20">
      <t>ガク</t>
    </rPh>
    <rPh sb="21" eb="23">
      <t>ショトク</t>
    </rPh>
    <rPh sb="23" eb="25">
      <t>キンガク</t>
    </rPh>
    <rPh sb="25" eb="26">
      <t>ゼイガク</t>
    </rPh>
    <rPh sb="26" eb="28">
      <t>ニュウリョク</t>
    </rPh>
    <phoneticPr fontId="1"/>
  </si>
  <si>
    <t>２割</t>
    <rPh sb="1" eb="2">
      <t>ワリ</t>
    </rPh>
    <phoneticPr fontId="1"/>
  </si>
  <si>
    <t>軽減判定所得</t>
    <rPh sb="0" eb="2">
      <t>ケイゲン</t>
    </rPh>
    <rPh sb="2" eb="4">
      <t>ハンテイ</t>
    </rPh>
    <rPh sb="4" eb="6">
      <t>ショトク</t>
    </rPh>
    <phoneticPr fontId="1"/>
  </si>
  <si>
    <t>軽減判定の額</t>
    <rPh sb="0" eb="2">
      <t>ケイゲン</t>
    </rPh>
    <rPh sb="2" eb="4">
      <t>ハンテイ</t>
    </rPh>
    <rPh sb="5" eb="6">
      <t>ガク</t>
    </rPh>
    <phoneticPr fontId="1"/>
  </si>
  <si>
    <t>医療分
所得割額合計</t>
    <rPh sb="8" eb="10">
      <t>ゴウケイ</t>
    </rPh>
    <phoneticPr fontId="1"/>
  </si>
  <si>
    <t>平等割額(12ヶ月分)･････‣</t>
    <rPh sb="0" eb="2">
      <t>ビョウドウ</t>
    </rPh>
    <rPh sb="2" eb="3">
      <t>ワリ</t>
    </rPh>
    <rPh sb="3" eb="4">
      <t>ガク</t>
    </rPh>
    <rPh sb="8" eb="9">
      <t>ゲツ</t>
    </rPh>
    <rPh sb="9" eb="10">
      <t>ブン</t>
    </rPh>
    <phoneticPr fontId="1"/>
  </si>
  <si>
    <t>年金所得</t>
    <rPh sb="0" eb="2">
      <t>ネンキン</t>
    </rPh>
    <rPh sb="2" eb="4">
      <t>ショトク</t>
    </rPh>
    <phoneticPr fontId="1"/>
  </si>
  <si>
    <t>軽減判定区分
（1：該当、
0：非該当）</t>
    <rPh sb="0" eb="2">
      <t>ケイゲン</t>
    </rPh>
    <rPh sb="2" eb="4">
      <t>ハンテイ</t>
    </rPh>
    <rPh sb="4" eb="6">
      <t>クブン</t>
    </rPh>
    <phoneticPr fontId="1"/>
  </si>
  <si>
    <t>介護分
均等割額</t>
    <rPh sb="0" eb="2">
      <t>カイゴ</t>
    </rPh>
    <rPh sb="2" eb="3">
      <t>ブン</t>
    </rPh>
    <rPh sb="4" eb="7">
      <t>キントウワリ</t>
    </rPh>
    <rPh sb="7" eb="8">
      <t>ガク</t>
    </rPh>
    <phoneticPr fontId="1"/>
  </si>
  <si>
    <t>支援金等分</t>
    <rPh sb="0" eb="2">
      <t>シエン</t>
    </rPh>
    <rPh sb="2" eb="3">
      <t>キン</t>
    </rPh>
    <rPh sb="3" eb="4">
      <t>トウ</t>
    </rPh>
    <rPh sb="4" eb="5">
      <t>ブン</t>
    </rPh>
    <phoneticPr fontId="1"/>
  </si>
  <si>
    <t>医療分</t>
    <rPh sb="0" eb="2">
      <t>イリョウ</t>
    </rPh>
    <rPh sb="2" eb="3">
      <t>ブン</t>
    </rPh>
    <phoneticPr fontId="1"/>
  </si>
  <si>
    <t>介護分</t>
    <rPh sb="0" eb="2">
      <t>カイゴ</t>
    </rPh>
    <rPh sb="2" eb="3">
      <t>ブン</t>
    </rPh>
    <phoneticPr fontId="1"/>
  </si>
  <si>
    <t>支援分</t>
    <rPh sb="0" eb="2">
      <t>シエン</t>
    </rPh>
    <rPh sb="2" eb="3">
      <t>ブン</t>
    </rPh>
    <phoneticPr fontId="1"/>
  </si>
  <si>
    <t>④算出合計額（①＋②＋⑧－③）</t>
    <rPh sb="1" eb="3">
      <t>サンシュツ</t>
    </rPh>
    <rPh sb="3" eb="5">
      <t>ゴウケイ</t>
    </rPh>
    <rPh sb="5" eb="6">
      <t>ガク</t>
    </rPh>
    <phoneticPr fontId="1"/>
  </si>
  <si>
    <t>合計所得</t>
    <rPh sb="0" eb="2">
      <t>ゴウケイ</t>
    </rPh>
    <rPh sb="2" eb="4">
      <t>ショトク</t>
    </rPh>
    <phoneticPr fontId="1"/>
  </si>
  <si>
    <t>医療保険分</t>
    <rPh sb="0" eb="2">
      <t>イリョウ</t>
    </rPh>
    <rPh sb="2" eb="4">
      <t>ホケン</t>
    </rPh>
    <rPh sb="4" eb="5">
      <t>ブン</t>
    </rPh>
    <phoneticPr fontId="1"/>
  </si>
  <si>
    <t>１．加入期間を選択してください。(途中で加入される方は、年度末の3月までの月数を選択してください。)</t>
    <rPh sb="2" eb="4">
      <t>カニュウ</t>
    </rPh>
    <rPh sb="4" eb="6">
      <t>キカン</t>
    </rPh>
    <rPh sb="7" eb="9">
      <t>センタク</t>
    </rPh>
    <rPh sb="17" eb="19">
      <t>トチュウ</t>
    </rPh>
    <rPh sb="20" eb="22">
      <t>カニュウ</t>
    </rPh>
    <rPh sb="25" eb="26">
      <t>カタ</t>
    </rPh>
    <rPh sb="28" eb="31">
      <t>ネンドマツ</t>
    </rPh>
    <rPh sb="33" eb="34">
      <t>ガツ</t>
    </rPh>
    <rPh sb="37" eb="39">
      <t>ツキスウ</t>
    </rPh>
    <rPh sb="40" eb="42">
      <t>センタク</t>
    </rPh>
    <phoneticPr fontId="1"/>
  </si>
  <si>
    <t>軽減割合</t>
    <rPh sb="0" eb="2">
      <t>ケイゲン</t>
    </rPh>
    <rPh sb="2" eb="4">
      <t>ワリアイ</t>
    </rPh>
    <phoneticPr fontId="1"/>
  </si>
  <si>
    <t>（加入者全員）</t>
  </si>
  <si>
    <t>◆（参考）積算内訳</t>
    <rPh sb="2" eb="4">
      <t>サンコウ</t>
    </rPh>
    <rPh sb="5" eb="7">
      <t>セキサン</t>
    </rPh>
    <rPh sb="7" eb="9">
      <t>ウチワケ</t>
    </rPh>
    <phoneticPr fontId="1"/>
  </si>
  <si>
    <t>支援等分
均等割額合計</t>
  </si>
  <si>
    <t>加入する人</t>
    <rPh sb="0" eb="2">
      <t>カニュウ</t>
    </rPh>
    <rPh sb="4" eb="5">
      <t>ヒト</t>
    </rPh>
    <phoneticPr fontId="1"/>
  </si>
  <si>
    <t>所得割額(12ヶ月分)･‣</t>
    <rPh sb="0" eb="2">
      <t>ショトク</t>
    </rPh>
    <rPh sb="2" eb="3">
      <t>ワリ</t>
    </rPh>
    <rPh sb="3" eb="4">
      <t>ガク</t>
    </rPh>
    <rPh sb="8" eb="9">
      <t>ゲツ</t>
    </rPh>
    <rPh sb="9" eb="10">
      <t>ブン</t>
    </rPh>
    <phoneticPr fontId="1"/>
  </si>
  <si>
    <t>世帯主※1</t>
    <rPh sb="0" eb="3">
      <t>セタイヌシ</t>
    </rPh>
    <phoneticPr fontId="1"/>
  </si>
  <si>
    <t>介護分
所得割額</t>
    <rPh sb="0" eb="2">
      <t>カイゴ</t>
    </rPh>
    <rPh sb="2" eb="3">
      <t>ブン</t>
    </rPh>
    <rPh sb="4" eb="6">
      <t>ショトク</t>
    </rPh>
    <rPh sb="6" eb="7">
      <t>ワリ</t>
    </rPh>
    <rPh sb="7" eb="8">
      <t>ガク</t>
    </rPh>
    <phoneticPr fontId="1"/>
  </si>
  <si>
    <t>介護分
均等割額合計</t>
  </si>
  <si>
    <t>所得割</t>
    <rPh sb="0" eb="2">
      <t>ショトク</t>
    </rPh>
    <rPh sb="2" eb="3">
      <t>ワリ</t>
    </rPh>
    <phoneticPr fontId="1"/>
  </si>
  <si>
    <r>
      <t>給与所得
（失業軽減</t>
    </r>
    <r>
      <rPr>
        <b/>
        <sz val="16"/>
        <color auto="1"/>
        <rFont val="HG丸ｺﾞｼｯｸM-PRO"/>
      </rPr>
      <t>前</t>
    </r>
    <r>
      <rPr>
        <sz val="11"/>
        <color auto="1"/>
        <rFont val="HG丸ｺﾞｼｯｸM-PRO"/>
      </rPr>
      <t>）
（所得金額調整控除</t>
    </r>
    <r>
      <rPr>
        <b/>
        <sz val="16"/>
        <color auto="1"/>
        <rFont val="HG丸ｺﾞｼｯｸM-PRO"/>
      </rPr>
      <t>前</t>
    </r>
    <r>
      <rPr>
        <sz val="11"/>
        <color auto="1"/>
        <rFont val="HG丸ｺﾞｼｯｸM-PRO"/>
      </rPr>
      <t>）</t>
    </r>
    <rPh sb="0" eb="2">
      <t>キュウヨ</t>
    </rPh>
    <rPh sb="2" eb="4">
      <t>ショトク</t>
    </rPh>
    <rPh sb="6" eb="8">
      <t>シツギョウ</t>
    </rPh>
    <rPh sb="8" eb="10">
      <t>ケイゲン</t>
    </rPh>
    <rPh sb="10" eb="11">
      <t>マエ</t>
    </rPh>
    <rPh sb="14" eb="16">
      <t>ショトク</t>
    </rPh>
    <rPh sb="16" eb="18">
      <t>キンガク</t>
    </rPh>
    <rPh sb="18" eb="20">
      <t>チョウセイ</t>
    </rPh>
    <rPh sb="20" eb="22">
      <t>コウジョ</t>
    </rPh>
    <rPh sb="22" eb="23">
      <t>マエ</t>
    </rPh>
    <phoneticPr fontId="1"/>
  </si>
  <si>
    <t>「本人が特別障害者に該当」「年齢２３歳未満の扶養親族を有する」「特別障害者である同一生計配偶者もしくは扶養親族を有する」</t>
  </si>
  <si>
    <t>給与所得者等の数</t>
    <rPh sb="0" eb="2">
      <t>キュウヨ</t>
    </rPh>
    <rPh sb="2" eb="4">
      <t>ショトク</t>
    </rPh>
    <rPh sb="4" eb="5">
      <t>シャ</t>
    </rPh>
    <rPh sb="5" eb="6">
      <t>トウ</t>
    </rPh>
    <rPh sb="7" eb="8">
      <t>カズ</t>
    </rPh>
    <phoneticPr fontId="1"/>
  </si>
  <si>
    <t>年金所得者区分
（1：該当、
0：非該当）</t>
    <rPh sb="0" eb="2">
      <t>ネンキン</t>
    </rPh>
    <rPh sb="2" eb="4">
      <t>ショトク</t>
    </rPh>
    <rPh sb="4" eb="5">
      <t>シャ</t>
    </rPh>
    <rPh sb="5" eb="7">
      <t>クブン</t>
    </rPh>
    <rPh sb="11" eb="13">
      <t>ガイトウ</t>
    </rPh>
    <rPh sb="17" eb="20">
      <t>ヒガイトウ</t>
    </rPh>
    <phoneticPr fontId="1"/>
  </si>
  <si>
    <t>支援等分
所得割額合計</t>
  </si>
  <si>
    <t>介護分
所得割額合計</t>
  </si>
  <si>
    <t>軽減対象者数</t>
    <rPh sb="0" eb="2">
      <t>ケイゲン</t>
    </rPh>
    <rPh sb="2" eb="5">
      <t>タイショウシャ</t>
    </rPh>
    <rPh sb="5" eb="6">
      <t>スウ</t>
    </rPh>
    <phoneticPr fontId="1"/>
  </si>
  <si>
    <t>世帯主が国保加入者でない場合選択
※４</t>
    <rPh sb="0" eb="3">
      <t>セタイヌシ</t>
    </rPh>
    <rPh sb="4" eb="6">
      <t>コクホ</t>
    </rPh>
    <rPh sb="6" eb="9">
      <t>カニュウシャ</t>
    </rPh>
    <rPh sb="12" eb="14">
      <t>バアイ</t>
    </rPh>
    <rPh sb="14" eb="16">
      <t>センタク</t>
    </rPh>
    <phoneticPr fontId="1"/>
  </si>
  <si>
    <t>②均等割額（軽減あり）</t>
    <rPh sb="1" eb="4">
      <t>キントウワリ</t>
    </rPh>
    <rPh sb="4" eb="5">
      <t>ガク</t>
    </rPh>
    <rPh sb="6" eb="8">
      <t>ケイゲン</t>
    </rPh>
    <phoneticPr fontId="1"/>
  </si>
  <si>
    <t>軽減あり</t>
    <rPh sb="0" eb="2">
      <t>ケイゲン</t>
    </rPh>
    <phoneticPr fontId="1"/>
  </si>
  <si>
    <t>軽減なし</t>
    <rPh sb="0" eb="2">
      <t>ケイゲン</t>
    </rPh>
    <phoneticPr fontId="1"/>
  </si>
  <si>
    <t>均等割額の割合</t>
    <rPh sb="0" eb="3">
      <t>キントウワリ</t>
    </rPh>
    <rPh sb="3" eb="4">
      <t>ガク</t>
    </rPh>
    <rPh sb="5" eb="7">
      <t>ワリアイ</t>
    </rPh>
    <phoneticPr fontId="1"/>
  </si>
  <si>
    <t>軽減対象所得基準額</t>
    <rPh sb="0" eb="2">
      <t>ケイゲン</t>
    </rPh>
    <rPh sb="2" eb="4">
      <t>タイショウ</t>
    </rPh>
    <rPh sb="4" eb="6">
      <t>ショトク</t>
    </rPh>
    <rPh sb="6" eb="8">
      <t>キジュン</t>
    </rPh>
    <rPh sb="8" eb="9">
      <t>ガク</t>
    </rPh>
    <phoneticPr fontId="1"/>
  </si>
  <si>
    <t>■年度毎の可変情報（緑色のセルは毎年度見直してください。）</t>
    <rPh sb="1" eb="3">
      <t>ネンド</t>
    </rPh>
    <rPh sb="3" eb="4">
      <t>ゴト</t>
    </rPh>
    <rPh sb="5" eb="7">
      <t>カヘン</t>
    </rPh>
    <rPh sb="7" eb="9">
      <t>ジョウホウ</t>
    </rPh>
    <rPh sb="10" eb="12">
      <t>ミドリイロ</t>
    </rPh>
    <rPh sb="16" eb="19">
      <t>マイネンド</t>
    </rPh>
    <rPh sb="19" eb="21">
      <t>ミナオ</t>
    </rPh>
    <phoneticPr fontId="1"/>
  </si>
  <si>
    <t>前年の合計所得金額</t>
    <rPh sb="0" eb="2">
      <t>ゼンネン</t>
    </rPh>
    <rPh sb="3" eb="5">
      <t>ゴウケイ</t>
    </rPh>
    <rPh sb="5" eb="7">
      <t>ショトク</t>
    </rPh>
    <rPh sb="7" eb="9">
      <t>キンガク</t>
    </rPh>
    <phoneticPr fontId="1"/>
  </si>
  <si>
    <t>基礎控除額</t>
    <rPh sb="0" eb="2">
      <t>キソ</t>
    </rPh>
    <rPh sb="2" eb="4">
      <t>コウジョ</t>
    </rPh>
    <rPh sb="4" eb="5">
      <t>ガク</t>
    </rPh>
    <phoneticPr fontId="1"/>
  </si>
  <si>
    <t>世帯員２</t>
    <rPh sb="0" eb="3">
      <t>セタイイン</t>
    </rPh>
    <phoneticPr fontId="1"/>
  </si>
  <si>
    <t>■基礎控除TBL</t>
    <rPh sb="1" eb="3">
      <t>キソ</t>
    </rPh>
    <rPh sb="3" eb="5">
      <t>コウジョ</t>
    </rPh>
    <phoneticPr fontId="1"/>
  </si>
  <si>
    <t>■年金所得速算TBL（公的年金等雑所得以外の所得に係る合計所得金額が1,000万円以下）</t>
    <rPh sb="1" eb="3">
      <t>ネンキン</t>
    </rPh>
    <rPh sb="3" eb="5">
      <t>ショトク</t>
    </rPh>
    <rPh sb="5" eb="7">
      <t>ソクサン</t>
    </rPh>
    <phoneticPr fontId="1"/>
  </si>
  <si>
    <t>65歳未満</t>
    <rPh sb="2" eb="3">
      <t>サイ</t>
    </rPh>
    <rPh sb="3" eb="5">
      <t>ミマン</t>
    </rPh>
    <phoneticPr fontId="1"/>
  </si>
  <si>
    <t>世帯員６</t>
    <rPh sb="0" eb="3">
      <t>セタイイン</t>
    </rPh>
    <phoneticPr fontId="1"/>
  </si>
  <si>
    <t>65歳未満歳以上</t>
    <rPh sb="2" eb="3">
      <t>サイ</t>
    </rPh>
    <rPh sb="3" eb="5">
      <t>ミマン</t>
    </rPh>
    <rPh sb="5" eb="6">
      <t>サイ</t>
    </rPh>
    <rPh sb="6" eb="8">
      <t>イジョウ</t>
    </rPh>
    <phoneticPr fontId="1"/>
  </si>
  <si>
    <t>■給与所得速算TBL</t>
    <rPh sb="1" eb="3">
      <t>キュウヨ</t>
    </rPh>
    <rPh sb="3" eb="5">
      <t>ショトク</t>
    </rPh>
    <rPh sb="5" eb="7">
      <t>ソクサン</t>
    </rPh>
    <phoneticPr fontId="1"/>
  </si>
  <si>
    <t>給与収入の合計額</t>
    <rPh sb="0" eb="2">
      <t>キュウヨ</t>
    </rPh>
    <rPh sb="2" eb="4">
      <t>シュウニュウ</t>
    </rPh>
    <rPh sb="5" eb="7">
      <t>ゴウケイ</t>
    </rPh>
    <rPh sb="7" eb="8">
      <t>ガク</t>
    </rPh>
    <phoneticPr fontId="1"/>
  </si>
  <si>
    <t>給与所得金額</t>
    <rPh sb="0" eb="2">
      <t>キュウヨ</t>
    </rPh>
    <rPh sb="2" eb="4">
      <t>ショトク</t>
    </rPh>
    <rPh sb="4" eb="6">
      <t>キンガク</t>
    </rPh>
    <phoneticPr fontId="1"/>
  </si>
  <si>
    <t>※4…世帯主の方が国保加入者でない場合、「擬制世帯主」を選択してください。</t>
    <rPh sb="7" eb="8">
      <t>カタ</t>
    </rPh>
    <rPh sb="9" eb="11">
      <t>コクホ</t>
    </rPh>
    <rPh sb="11" eb="14">
      <t>カニュウシャ</t>
    </rPh>
    <rPh sb="17" eb="19">
      <t>バアイ</t>
    </rPh>
    <rPh sb="28" eb="30">
      <t>センタク</t>
    </rPh>
    <phoneticPr fontId="1"/>
  </si>
  <si>
    <t>公的年金等の収入金額の合計額</t>
    <rPh sb="0" eb="2">
      <t>コウテキ</t>
    </rPh>
    <rPh sb="2" eb="4">
      <t>ネンキン</t>
    </rPh>
    <rPh sb="4" eb="5">
      <t>トウ</t>
    </rPh>
    <rPh sb="6" eb="8">
      <t>シュウニュウ</t>
    </rPh>
    <rPh sb="8" eb="10">
      <t>キンガク</t>
    </rPh>
    <rPh sb="11" eb="13">
      <t>ゴウケイ</t>
    </rPh>
    <rPh sb="13" eb="14">
      <t>ガク</t>
    </rPh>
    <phoneticPr fontId="1"/>
  </si>
  <si>
    <t>公的年金等雑所得</t>
    <rPh sb="0" eb="2">
      <t>コウテキ</t>
    </rPh>
    <rPh sb="2" eb="4">
      <t>ネンキン</t>
    </rPh>
    <rPh sb="4" eb="5">
      <t>トウ</t>
    </rPh>
    <rPh sb="5" eb="8">
      <t>ザツショトク</t>
    </rPh>
    <phoneticPr fontId="1"/>
  </si>
  <si>
    <t>所得調整控除額①
（給与収入850万円超で
本人が特別障害者に
該当等）</t>
    <rPh sb="0" eb="2">
      <t>ショトク</t>
    </rPh>
    <rPh sb="2" eb="4">
      <t>チョウセイ</t>
    </rPh>
    <rPh sb="4" eb="6">
      <t>コウジョ</t>
    </rPh>
    <rPh sb="6" eb="7">
      <t>ガク</t>
    </rPh>
    <rPh sb="10" eb="12">
      <t>キュウヨ</t>
    </rPh>
    <rPh sb="12" eb="14">
      <t>シュウニュウ</t>
    </rPh>
    <rPh sb="17" eb="19">
      <t>マンエン</t>
    </rPh>
    <rPh sb="22" eb="24">
      <t>ホンニン</t>
    </rPh>
    <rPh sb="25" eb="27">
      <t>トクベツ</t>
    </rPh>
    <rPh sb="27" eb="30">
      <t>ショウガイシャ</t>
    </rPh>
    <rPh sb="32" eb="34">
      <t>ガイトウ</t>
    </rPh>
    <rPh sb="34" eb="35">
      <t>ナド</t>
    </rPh>
    <phoneticPr fontId="1"/>
  </si>
  <si>
    <t>所得金額
調整控除②</t>
    <rPh sb="0" eb="2">
      <t>ショトク</t>
    </rPh>
    <rPh sb="2" eb="4">
      <t>キンガク</t>
    </rPh>
    <rPh sb="5" eb="7">
      <t>チョウセイ</t>
    </rPh>
    <rPh sb="7" eb="9">
      <t>コウジョ</t>
    </rPh>
    <phoneticPr fontId="1"/>
  </si>
  <si>
    <r>
      <t>給与所得
（失業軽減</t>
    </r>
    <r>
      <rPr>
        <b/>
        <sz val="16"/>
        <color auto="1"/>
        <rFont val="HG丸ｺﾞｼｯｸM-PRO"/>
      </rPr>
      <t>後</t>
    </r>
    <r>
      <rPr>
        <sz val="11"/>
        <color auto="1"/>
        <rFont val="HG丸ｺﾞｼｯｸM-PRO"/>
      </rPr>
      <t>）
（所得金額調整控除</t>
    </r>
    <r>
      <rPr>
        <b/>
        <sz val="16"/>
        <color auto="1"/>
        <rFont val="HG丸ｺﾞｼｯｸM-PRO"/>
      </rPr>
      <t>後</t>
    </r>
    <r>
      <rPr>
        <sz val="11"/>
        <color auto="1"/>
        <rFont val="HG丸ｺﾞｼｯｸM-PRO"/>
      </rPr>
      <t>）</t>
    </r>
    <rPh sb="0" eb="2">
      <t>キュウヨ</t>
    </rPh>
    <rPh sb="2" eb="4">
      <t>ショトク</t>
    </rPh>
    <rPh sb="6" eb="8">
      <t>シツギョウ</t>
    </rPh>
    <rPh sb="8" eb="10">
      <t>ケイゲン</t>
    </rPh>
    <rPh sb="10" eb="11">
      <t>アト</t>
    </rPh>
    <rPh sb="14" eb="16">
      <t>ショトク</t>
    </rPh>
    <rPh sb="16" eb="18">
      <t>キンガク</t>
    </rPh>
    <rPh sb="18" eb="20">
      <t>チョウセイ</t>
    </rPh>
    <rPh sb="20" eb="22">
      <t>コウジョ</t>
    </rPh>
    <rPh sb="22" eb="23">
      <t>アト</t>
    </rPh>
    <phoneticPr fontId="1"/>
  </si>
  <si>
    <r>
      <t>給与所得
（失業軽減</t>
    </r>
    <r>
      <rPr>
        <b/>
        <sz val="16"/>
        <color auto="1"/>
        <rFont val="HG丸ｺﾞｼｯｸM-PRO"/>
      </rPr>
      <t>後</t>
    </r>
    <r>
      <rPr>
        <sz val="11"/>
        <color auto="1"/>
        <rFont val="HG丸ｺﾞｼｯｸM-PRO"/>
      </rPr>
      <t>）
（所得金額調整控除</t>
    </r>
    <r>
      <rPr>
        <b/>
        <sz val="16"/>
        <color auto="1"/>
        <rFont val="HG丸ｺﾞｼｯｸM-PRO"/>
      </rPr>
      <t>前</t>
    </r>
    <r>
      <rPr>
        <sz val="11"/>
        <color auto="1"/>
        <rFont val="HG丸ｺﾞｼｯｸM-PRO"/>
      </rPr>
      <t>）</t>
    </r>
    <rPh sb="0" eb="2">
      <t>キュウヨ</t>
    </rPh>
    <rPh sb="2" eb="4">
      <t>ショトク</t>
    </rPh>
    <rPh sb="6" eb="8">
      <t>シツギョウ</t>
    </rPh>
    <rPh sb="8" eb="10">
      <t>ケイゲン</t>
    </rPh>
    <rPh sb="10" eb="11">
      <t>アト</t>
    </rPh>
    <rPh sb="14" eb="16">
      <t>ショトク</t>
    </rPh>
    <rPh sb="16" eb="18">
      <t>キンガク</t>
    </rPh>
    <rPh sb="18" eb="20">
      <t>チョウセイ</t>
    </rPh>
    <rPh sb="20" eb="22">
      <t>コウジョ</t>
    </rPh>
    <rPh sb="22" eb="23">
      <t>マエ</t>
    </rPh>
    <phoneticPr fontId="1"/>
  </si>
  <si>
    <t>加入者A</t>
    <rPh sb="0" eb="3">
      <t>カニュウシャ</t>
    </rPh>
    <phoneticPr fontId="1"/>
  </si>
  <si>
    <t>加入者C</t>
    <rPh sb="0" eb="3">
      <t>カニュウシャ</t>
    </rPh>
    <phoneticPr fontId="1"/>
  </si>
  <si>
    <t>支援等分
平等額合計</t>
    <rPh sb="5" eb="7">
      <t>ビョウドウ</t>
    </rPh>
    <phoneticPr fontId="1"/>
  </si>
  <si>
    <t>加入者D</t>
    <rPh sb="0" eb="3">
      <t>カニュウシャ</t>
    </rPh>
    <phoneticPr fontId="1"/>
  </si>
  <si>
    <t>加入者E</t>
    <rPh sb="0" eb="3">
      <t>カニュウシャ</t>
    </rPh>
    <phoneticPr fontId="1"/>
  </si>
  <si>
    <t>加入者F</t>
    <rPh sb="0" eb="3">
      <t>カニュウシャ</t>
    </rPh>
    <phoneticPr fontId="1"/>
  </si>
  <si>
    <t>医療保険分
平等割</t>
    <rPh sb="0" eb="4">
      <t>イリョウホケン</t>
    </rPh>
    <rPh sb="4" eb="5">
      <t>ブン</t>
    </rPh>
    <rPh sb="6" eb="8">
      <t>ビョウドウ</t>
    </rPh>
    <rPh sb="8" eb="9">
      <t>ワリ</t>
    </rPh>
    <phoneticPr fontId="1"/>
  </si>
  <si>
    <t>№</t>
  </si>
  <si>
    <t>所得計算結果</t>
    <rPh sb="0" eb="2">
      <t>ショトク</t>
    </rPh>
    <rPh sb="2" eb="4">
      <t>ケイサン</t>
    </rPh>
    <rPh sb="4" eb="6">
      <t>ケッカ</t>
    </rPh>
    <phoneticPr fontId="1"/>
  </si>
  <si>
    <t>合計(12ヶ月分)･････‣</t>
    <rPh sb="6" eb="7">
      <t>ゲツ</t>
    </rPh>
    <rPh sb="7" eb="8">
      <t>ブン</t>
    </rPh>
    <phoneticPr fontId="1"/>
  </si>
  <si>
    <t>参考（１カ月あたり）</t>
    <rPh sb="0" eb="2">
      <t>サンコウ</t>
    </rPh>
    <rPh sb="5" eb="6">
      <t>ガツ</t>
    </rPh>
    <phoneticPr fontId="1"/>
  </si>
  <si>
    <t>均等割額(12ヶ月分)･‣</t>
    <rPh sb="0" eb="3">
      <t>キントウワリ</t>
    </rPh>
    <rPh sb="3" eb="4">
      <t>ガク</t>
    </rPh>
    <phoneticPr fontId="1"/>
  </si>
  <si>
    <t>合計(月割分)････････‣</t>
    <rPh sb="3" eb="5">
      <t>ツキワ</t>
    </rPh>
    <rPh sb="5" eb="6">
      <t>ブン</t>
    </rPh>
    <phoneticPr fontId="1"/>
  </si>
  <si>
    <t>倒産・解雇・雇い止めによる離職の場合選択
※３</t>
    <rPh sb="0" eb="2">
      <t>トウサン</t>
    </rPh>
    <rPh sb="3" eb="5">
      <t>カイコ</t>
    </rPh>
    <rPh sb="6" eb="7">
      <t>ヤト</t>
    </rPh>
    <rPh sb="8" eb="9">
      <t>ド</t>
    </rPh>
    <rPh sb="13" eb="15">
      <t>リショク</t>
    </rPh>
    <rPh sb="16" eb="18">
      <t>バアイ</t>
    </rPh>
    <rPh sb="18" eb="20">
      <t>センタク</t>
    </rPh>
    <phoneticPr fontId="1"/>
  </si>
  <si>
    <t>※5…給与収入が850万円超で次のいずれかに該当する場合、「所得金額調整控除該当」を選択してください。</t>
    <rPh sb="15" eb="16">
      <t>ツギ</t>
    </rPh>
    <rPh sb="22" eb="24">
      <t>ガイトウ</t>
    </rPh>
    <rPh sb="26" eb="28">
      <t>バアイ</t>
    </rPh>
    <rPh sb="42" eb="44">
      <t>センタク</t>
    </rPh>
    <phoneticPr fontId="1"/>
  </si>
  <si>
    <t>未就学児判定区分
（1：該当、
０：非該当）</t>
    <rPh sb="0" eb="4">
      <t>ミシュウガクジ</t>
    </rPh>
    <rPh sb="4" eb="6">
      <t>ハンテイ</t>
    </rPh>
    <rPh sb="6" eb="8">
      <t>クブン</t>
    </rPh>
    <phoneticPr fontId="1"/>
  </si>
  <si>
    <t>未就学児数</t>
    <rPh sb="0" eb="4">
      <t>ミシュウガクジ</t>
    </rPh>
    <rPh sb="4" eb="5">
      <t>スウ</t>
    </rPh>
    <phoneticPr fontId="1"/>
  </si>
  <si>
    <t>⑤限度超過額</t>
    <rPh sb="1" eb="3">
      <t>ゲンド</t>
    </rPh>
    <rPh sb="3" eb="5">
      <t>チョウカ</t>
    </rPh>
    <rPh sb="5" eb="6">
      <t>ガク</t>
    </rPh>
    <phoneticPr fontId="1"/>
  </si>
  <si>
    <t>⑦月割保険税（⑥×月数÷12）</t>
    <rPh sb="1" eb="3">
      <t>ツキワリ</t>
    </rPh>
    <rPh sb="3" eb="5">
      <t>ホケン</t>
    </rPh>
    <rPh sb="5" eb="6">
      <t>ゼイ</t>
    </rPh>
    <rPh sb="9" eb="11">
      <t>ツキスウ</t>
    </rPh>
    <phoneticPr fontId="1"/>
  </si>
  <si>
    <t>③均等割額（未就学児減額分）</t>
    <rPh sb="1" eb="4">
      <t>キントウワリ</t>
    </rPh>
    <rPh sb="4" eb="5">
      <t>ガク</t>
    </rPh>
    <rPh sb="6" eb="10">
      <t>ミシュウガクジ</t>
    </rPh>
    <rPh sb="10" eb="13">
      <t>ゲンガクブン</t>
    </rPh>
    <phoneticPr fontId="1"/>
  </si>
  <si>
    <t>介護納付金分</t>
    <rPh sb="0" eb="2">
      <t>カイゴ</t>
    </rPh>
    <rPh sb="2" eb="4">
      <t>ノウフ</t>
    </rPh>
    <rPh sb="4" eb="5">
      <t>キン</t>
    </rPh>
    <rPh sb="5" eb="6">
      <t>ブン</t>
    </rPh>
    <phoneticPr fontId="1"/>
  </si>
  <si>
    <t>所得計算結果</t>
  </si>
  <si>
    <t>平等割</t>
    <rPh sb="0" eb="2">
      <t>ビョウドウ</t>
    </rPh>
    <rPh sb="2" eb="3">
      <t>ワリ</t>
    </rPh>
    <phoneticPr fontId="1"/>
  </si>
  <si>
    <t>支援等分
平等割</t>
    <rPh sb="0" eb="2">
      <t>シエン</t>
    </rPh>
    <rPh sb="2" eb="3">
      <t>トウ</t>
    </rPh>
    <rPh sb="3" eb="4">
      <t>ブン</t>
    </rPh>
    <rPh sb="5" eb="7">
      <t>ビョウドウ</t>
    </rPh>
    <rPh sb="7" eb="8">
      <t>ワリ</t>
    </rPh>
    <phoneticPr fontId="1"/>
  </si>
  <si>
    <t>介護分
平等額</t>
    <rPh sb="0" eb="2">
      <t>カイゴ</t>
    </rPh>
    <rPh sb="2" eb="3">
      <t>ブン</t>
    </rPh>
    <rPh sb="4" eb="6">
      <t>ビョウドウ</t>
    </rPh>
    <rPh sb="6" eb="7">
      <t>ガク</t>
    </rPh>
    <phoneticPr fontId="1"/>
  </si>
  <si>
    <t>介護分
平等割額合計</t>
    <rPh sb="4" eb="6">
      <t>ビョウドウ</t>
    </rPh>
    <phoneticPr fontId="1"/>
  </si>
  <si>
    <t>平等割額の割合</t>
    <rPh sb="0" eb="2">
      <t>ビョウドウ</t>
    </rPh>
    <rPh sb="2" eb="3">
      <t>ワリ</t>
    </rPh>
    <rPh sb="3" eb="4">
      <t>ガク</t>
    </rPh>
    <rPh sb="5" eb="7">
      <t>ワリアイ</t>
    </rPh>
    <phoneticPr fontId="1"/>
  </si>
  <si>
    <r>
      <t>その他の</t>
    </r>
    <r>
      <rPr>
        <b/>
        <u/>
        <sz val="14"/>
        <color theme="1"/>
        <rFont val="HG丸ｺﾞｼｯｸM-PRO"/>
      </rPr>
      <t>所得</t>
    </r>
    <r>
      <rPr>
        <sz val="14"/>
        <color theme="1"/>
        <rFont val="HG丸ｺﾞｼｯｸM-PRO"/>
      </rPr>
      <t xml:space="preserve">
(雑所得、営業所得、譲渡一時所得等）</t>
    </r>
    <rPh sb="2" eb="3">
      <t>タ</t>
    </rPh>
    <rPh sb="4" eb="6">
      <t>ショトク</t>
    </rPh>
    <rPh sb="8" eb="11">
      <t>ザツショトク</t>
    </rPh>
    <rPh sb="12" eb="14">
      <t>エイギョウ</t>
    </rPh>
    <rPh sb="14" eb="16">
      <t>ショトク</t>
    </rPh>
    <rPh sb="17" eb="19">
      <t>ジョウト</t>
    </rPh>
    <rPh sb="19" eb="21">
      <t>イチジ</t>
    </rPh>
    <rPh sb="21" eb="23">
      <t>ショトク</t>
    </rPh>
    <rPh sb="23" eb="24">
      <t>ナド</t>
    </rPh>
    <phoneticPr fontId="1"/>
  </si>
  <si>
    <t>1　この試算表は確定ではありません。</t>
    <rPh sb="4" eb="6">
      <t>シサン</t>
    </rPh>
    <rPh sb="6" eb="7">
      <t>ヒョウ</t>
    </rPh>
    <rPh sb="8" eb="10">
      <t>カクテイ</t>
    </rPh>
    <phoneticPr fontId="1"/>
  </si>
  <si>
    <t>2 　所得や加入者に異動があった場合は金額が変更になる場合があります。</t>
    <rPh sb="3" eb="5">
      <t>ショトク</t>
    </rPh>
    <rPh sb="6" eb="9">
      <t>カニュウシャ</t>
    </rPh>
    <rPh sb="10" eb="12">
      <t>イドウ</t>
    </rPh>
    <rPh sb="16" eb="18">
      <t>バアイ</t>
    </rPh>
    <rPh sb="19" eb="21">
      <t>キンガク</t>
    </rPh>
    <rPh sb="22" eb="24">
      <t>ヘンコウ</t>
    </rPh>
    <rPh sb="27" eb="29">
      <t>バアイ</t>
    </rPh>
    <phoneticPr fontId="1"/>
  </si>
  <si>
    <t>3　年度途中で40歳又は65歳になられる方は、介護納付金分に変更があります。</t>
    <rPh sb="2" eb="4">
      <t>ネンド</t>
    </rPh>
    <rPh sb="4" eb="6">
      <t>トチュウ</t>
    </rPh>
    <rPh sb="9" eb="10">
      <t>サイ</t>
    </rPh>
    <rPh sb="10" eb="11">
      <t>マタ</t>
    </rPh>
    <rPh sb="14" eb="15">
      <t>サイ</t>
    </rPh>
    <rPh sb="20" eb="21">
      <t>カタ</t>
    </rPh>
    <rPh sb="23" eb="25">
      <t>カイゴ</t>
    </rPh>
    <rPh sb="25" eb="27">
      <t>ノウフ</t>
    </rPh>
    <rPh sb="27" eb="28">
      <t>キン</t>
    </rPh>
    <rPh sb="28" eb="29">
      <t>ブン</t>
    </rPh>
    <rPh sb="30" eb="32">
      <t>ヘンコウ</t>
    </rPh>
    <phoneticPr fontId="1"/>
  </si>
  <si>
    <t>後期高齢者支援金分</t>
    <rPh sb="0" eb="2">
      <t>コウキ</t>
    </rPh>
    <rPh sb="2" eb="5">
      <t>コウレイシャ</t>
    </rPh>
    <rPh sb="5" eb="7">
      <t>シエン</t>
    </rPh>
    <rPh sb="7" eb="8">
      <t>キン</t>
    </rPh>
    <rPh sb="8" eb="9">
      <t>ブン</t>
    </rPh>
    <phoneticPr fontId="1"/>
  </si>
  <si>
    <t>世帯員１</t>
    <rPh sb="0" eb="3">
      <t>セタイイン</t>
    </rPh>
    <phoneticPr fontId="1"/>
  </si>
  <si>
    <t>世帯員４</t>
    <rPh sb="0" eb="3">
      <t>セタイイン</t>
    </rPh>
    <phoneticPr fontId="1"/>
  </si>
  <si>
    <t>世帯員５</t>
    <rPh sb="0" eb="3">
      <t>セタイイン</t>
    </rPh>
    <phoneticPr fontId="1"/>
  </si>
  <si>
    <t>世帯員７</t>
    <rPh sb="0" eb="3">
      <t>セタイイン</t>
    </rPh>
    <phoneticPr fontId="1"/>
  </si>
  <si>
    <t>※1…保険税の軽減判定をするため世帯主の方の収入を必ず入力してください。</t>
    <rPh sb="3" eb="5">
      <t>ホケン</t>
    </rPh>
    <rPh sb="5" eb="6">
      <t>ゼイ</t>
    </rPh>
    <rPh sb="7" eb="9">
      <t>ケイゲン</t>
    </rPh>
    <rPh sb="9" eb="11">
      <t>ハンテイ</t>
    </rPh>
    <rPh sb="16" eb="19">
      <t>セタイヌシ</t>
    </rPh>
    <rPh sb="20" eb="21">
      <t>カタ</t>
    </rPh>
    <rPh sb="22" eb="24">
      <t>シュウニュウ</t>
    </rPh>
    <rPh sb="25" eb="26">
      <t>カナラ</t>
    </rPh>
    <rPh sb="27" eb="29">
      <t>ニュウリョク</t>
    </rPh>
    <phoneticPr fontId="1"/>
  </si>
  <si>
    <t xml:space="preserve">※3…この軽減を受けるには、雇用保険受給資格者証が必要です。（離職日において65歳未満）
</t>
    <rPh sb="5" eb="7">
      <t>ケイゲン</t>
    </rPh>
    <rPh sb="8" eb="9">
      <t>ウ</t>
    </rPh>
    <rPh sb="14" eb="16">
      <t>コヨウ</t>
    </rPh>
    <rPh sb="16" eb="18">
      <t>ホケン</t>
    </rPh>
    <rPh sb="18" eb="20">
      <t>ジュキュウ</t>
    </rPh>
    <rPh sb="20" eb="23">
      <t>シカクシャ</t>
    </rPh>
    <rPh sb="23" eb="24">
      <t>ショウ</t>
    </rPh>
    <rPh sb="25" eb="27">
      <t>ヒツヨウ</t>
    </rPh>
    <rPh sb="31" eb="33">
      <t>リショク</t>
    </rPh>
    <rPh sb="33" eb="34">
      <t>ヒ</t>
    </rPh>
    <rPh sb="40" eb="41">
      <t>サイ</t>
    </rPh>
    <rPh sb="41" eb="43">
      <t>ミマン</t>
    </rPh>
    <phoneticPr fontId="1"/>
  </si>
  <si>
    <t>・桃色の部分の該当部分を選択または入力してください。</t>
    <rPh sb="1" eb="2">
      <t>モモ</t>
    </rPh>
    <rPh sb="2" eb="3">
      <t>イロ</t>
    </rPh>
    <rPh sb="4" eb="6">
      <t>ブブン</t>
    </rPh>
    <rPh sb="7" eb="9">
      <t>ガイトウ</t>
    </rPh>
    <rPh sb="9" eb="11">
      <t>ブブン</t>
    </rPh>
    <rPh sb="12" eb="14">
      <t>センタク</t>
    </rPh>
    <rPh sb="17" eb="19">
      <t>ニュウリョク</t>
    </rPh>
    <phoneticPr fontId="1"/>
  </si>
  <si>
    <t>●令和４年度分の国民健康保険税（年税額）</t>
    <rPh sb="16" eb="19">
      <t>ネンゼイガク</t>
    </rPh>
    <phoneticPr fontId="1"/>
  </si>
  <si>
    <t>●計算結果内訳</t>
    <rPh sb="1" eb="3">
      <t>ケイサン</t>
    </rPh>
    <rPh sb="3" eb="5">
      <t>ケッカ</t>
    </rPh>
    <rPh sb="5" eb="7">
      <t>ウチワケ</t>
    </rPh>
    <phoneticPr fontId="1"/>
  </si>
  <si>
    <t>●軽減</t>
    <rPh sb="1" eb="3">
      <t>ケイゲン</t>
    </rPh>
    <phoneticPr fontId="1"/>
  </si>
  <si>
    <r>
      <t>給与</t>
    </r>
    <r>
      <rPr>
        <b/>
        <u/>
        <sz val="14"/>
        <color theme="1"/>
        <rFont val="HG丸ｺﾞｼｯｸM-PRO"/>
      </rPr>
      <t>収入</t>
    </r>
    <r>
      <rPr>
        <sz val="14"/>
        <color theme="1"/>
        <rFont val="HG丸ｺﾞｼｯｸM-PRO"/>
      </rPr>
      <t xml:space="preserve">
(支払金額）</t>
    </r>
    <rPh sb="0" eb="2">
      <t>キュウヨ</t>
    </rPh>
    <rPh sb="2" eb="4">
      <t>シュウニュウ</t>
    </rPh>
    <rPh sb="6" eb="8">
      <t>シハライ</t>
    </rPh>
    <rPh sb="8" eb="9">
      <t>キン</t>
    </rPh>
    <rPh sb="9" eb="10">
      <t>ガク</t>
    </rPh>
    <phoneticPr fontId="1"/>
  </si>
  <si>
    <r>
      <t>年金</t>
    </r>
    <r>
      <rPr>
        <b/>
        <u/>
        <sz val="14"/>
        <color theme="1"/>
        <rFont val="HG丸ｺﾞｼｯｸM-PRO"/>
      </rPr>
      <t>収入</t>
    </r>
    <r>
      <rPr>
        <sz val="14"/>
        <color theme="1"/>
        <rFont val="HG丸ｺﾞｼｯｸM-PRO"/>
      </rPr>
      <t xml:space="preserve">
(支給額)</t>
    </r>
    <rPh sb="0" eb="2">
      <t>ネンキン</t>
    </rPh>
    <rPh sb="2" eb="4">
      <t>シュウニュウ</t>
    </rPh>
    <rPh sb="6" eb="9">
      <t>シキュウガク</t>
    </rPh>
    <phoneticPr fontId="1"/>
  </si>
  <si>
    <t>令和５年度　宮崎市国民健康保険税の試算表</t>
    <rPh sb="6" eb="8">
      <t>ミヤザキ</t>
    </rPh>
    <rPh sb="8" eb="9">
      <t>シ</t>
    </rPh>
    <rPh sb="15" eb="16">
      <t>ゼイ</t>
    </rPh>
    <rPh sb="17" eb="20">
      <t>シサンヒョウ</t>
    </rPh>
    <phoneticPr fontId="1"/>
  </si>
  <si>
    <t>●令和５年度分の国民健康保険税（年税額）</t>
    <rPh sb="16" eb="19">
      <t>ネンゼイガク</t>
    </rPh>
    <phoneticPr fontId="1"/>
  </si>
  <si>
    <t xml:space="preserve">※2…令和５年4月から未就学児に係る均等割額は2分の1減額されますので年齢枠を正しく選択してください。
</t>
    <rPh sb="3" eb="5">
      <t>レイワ</t>
    </rPh>
    <rPh sb="6" eb="7">
      <t>ネン</t>
    </rPh>
    <rPh sb="8" eb="9">
      <t>ガツ</t>
    </rPh>
    <rPh sb="11" eb="15">
      <t>ミシュウガクジ</t>
    </rPh>
    <rPh sb="16" eb="17">
      <t>カカ</t>
    </rPh>
    <rPh sb="18" eb="21">
      <t>キントウワリ</t>
    </rPh>
    <rPh sb="21" eb="22">
      <t>ガク</t>
    </rPh>
    <rPh sb="24" eb="25">
      <t>ブン</t>
    </rPh>
    <rPh sb="27" eb="29">
      <t>ゲンガク</t>
    </rPh>
    <rPh sb="35" eb="37">
      <t>ネンレイ</t>
    </rPh>
    <rPh sb="37" eb="38">
      <t>ワク</t>
    </rPh>
    <rPh sb="39" eb="40">
      <t>タダ</t>
    </rPh>
    <rPh sb="42" eb="44">
      <t>センタク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</si>
</sst>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quot;円&quot;"/>
    <numFmt numFmtId="177" formatCode="#,##0&quot;円&quot;_ ;[Red]&quot;▲&quot;#,##0\ &quot;円&quot;"/>
    <numFmt numFmtId="178" formatCode="#,##0_ "/>
    <numFmt numFmtId="179" formatCode="##,###&quot;円&quot;"/>
    <numFmt numFmtId="180" formatCode="#,##0&quot;人&quot;_ ;[Red]&quot;▲&quot;#,##0\ &quot;人&quot;"/>
  </numFmts>
  <fonts count="20">
    <font>
      <sz val="11"/>
      <color theme="1"/>
      <name val="ＭＳ Ｐゴシック"/>
      <family val="3"/>
    </font>
    <font>
      <sz val="6"/>
      <color auto="1"/>
      <name val="ＭＳ Ｐゴシック"/>
      <family val="3"/>
    </font>
    <font>
      <sz val="14"/>
      <color theme="1"/>
      <name val="HG丸ｺﾞｼｯｸM-PRO"/>
      <family val="3"/>
    </font>
    <font>
      <sz val="11"/>
      <color auto="1"/>
      <name val="HG丸ｺﾞｼｯｸM-PRO"/>
      <family val="3"/>
    </font>
    <font>
      <sz val="11"/>
      <color theme="1"/>
      <name val="HG丸ｺﾞｼｯｸM-PRO"/>
      <family val="3"/>
    </font>
    <font>
      <b/>
      <sz val="22"/>
      <color theme="0"/>
      <name val="HG丸ｺﾞｼｯｸM-PRO"/>
      <family val="3"/>
    </font>
    <font>
      <b/>
      <sz val="16"/>
      <color theme="1"/>
      <name val="HG丸ｺﾞｼｯｸM-PRO"/>
      <family val="3"/>
    </font>
    <font>
      <b/>
      <sz val="14"/>
      <color theme="1"/>
      <name val="HG丸ｺﾞｼｯｸM-PRO"/>
    </font>
    <font>
      <sz val="12"/>
      <color theme="1"/>
      <name val="HG丸ｺﾞｼｯｸM-PRO"/>
    </font>
    <font>
      <sz val="13"/>
      <color theme="1"/>
      <name val="HG丸ｺﾞｼｯｸM-PRO"/>
      <family val="3"/>
    </font>
    <font>
      <b/>
      <sz val="18"/>
      <color theme="1"/>
      <name val="HG丸ｺﾞｼｯｸM-PRO"/>
      <family val="3"/>
    </font>
    <font>
      <sz val="9"/>
      <color indexed="8"/>
      <name val="HG丸ｺﾞｼｯｸM-PRO"/>
    </font>
    <font>
      <b/>
      <sz val="22"/>
      <color theme="1"/>
      <name val="HG丸ｺﾞｼｯｸM-PRO"/>
    </font>
    <font>
      <sz val="11"/>
      <color theme="1"/>
      <name val="ＭＳ Ｐゴシック"/>
    </font>
    <font>
      <sz val="10"/>
      <color theme="1"/>
      <name val="HG丸ｺﾞｼｯｸM-PRO"/>
      <family val="3"/>
    </font>
    <font>
      <sz val="9"/>
      <color theme="1"/>
      <name val="HG丸ｺﾞｼｯｸM-PRO"/>
    </font>
    <font>
      <sz val="14"/>
      <color auto="1"/>
      <name val="HG丸ｺﾞｼｯｸM-PRO"/>
      <family val="3"/>
    </font>
    <font>
      <b/>
      <sz val="11"/>
      <color rgb="FFFF0000"/>
      <name val="HG丸ｺﾞｼｯｸM-PRO"/>
    </font>
    <font>
      <sz val="12"/>
      <color auto="1"/>
      <name val="HG丸ｺﾞｼｯｸM-PRO"/>
      <family val="3"/>
    </font>
    <font>
      <sz val="6"/>
      <color auto="1"/>
      <name val="游ゴシック"/>
    </font>
  </fonts>
  <fills count="12">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FFD2CB"/>
        <bgColor indexed="64"/>
      </patternFill>
    </fill>
    <fill>
      <patternFill patternType="solid">
        <fgColor rgb="FF00FFFF"/>
        <bgColor indexed="64"/>
      </patternFill>
    </fill>
    <fill>
      <patternFill patternType="solid">
        <fgColor rgb="FFFFC000"/>
        <bgColor indexed="64"/>
      </patternFill>
    </fill>
    <fill>
      <patternFill patternType="solid">
        <fgColor rgb="FF90D7F0"/>
        <bgColor indexed="64"/>
      </patternFill>
    </fill>
    <fill>
      <patternFill patternType="solid">
        <fgColor rgb="FFFFA6A6"/>
        <bgColor indexed="64"/>
      </patternFill>
    </fill>
    <fill>
      <patternFill patternType="solid">
        <fgColor theme="0" tint="-0.15"/>
        <bgColor indexed="64"/>
      </patternFill>
    </fill>
    <fill>
      <patternFill patternType="solid">
        <fgColor rgb="FF00FF00"/>
        <bgColor indexed="64"/>
      </patternFill>
    </fill>
    <fill>
      <patternFill patternType="solid">
        <fgColor rgb="FFD9D9D9"/>
        <bgColor indexed="64"/>
      </patternFill>
    </fill>
  </fills>
  <borders count="67">
    <border>
      <left/>
      <right/>
      <top/>
      <bottom/>
      <diagonal/>
    </border>
    <border>
      <left style="thin">
        <color rgb="FF000000"/>
      </left>
      <right style="dashed">
        <color indexed="64"/>
      </right>
      <top style="thin">
        <color rgb="FF000000"/>
      </top>
      <bottom style="dashed">
        <color indexed="64"/>
      </bottom>
      <diagonal/>
    </border>
    <border>
      <left style="thin">
        <color rgb="FF000000"/>
      </left>
      <right style="dashed">
        <color indexed="64"/>
      </right>
      <top style="dashed">
        <color indexed="64"/>
      </top>
      <bottom style="dashed">
        <color indexed="64"/>
      </bottom>
      <diagonal/>
    </border>
    <border>
      <left style="thin">
        <color rgb="FF000000"/>
      </left>
      <right style="dashed">
        <color indexed="64"/>
      </right>
      <top style="dashed">
        <color indexed="64"/>
      </top>
      <bottom style="thin">
        <color rgb="FF000000"/>
      </bottom>
      <diagonal/>
    </border>
    <border>
      <left style="medium">
        <color indexed="64"/>
      </left>
      <right/>
      <top style="medium">
        <color indexed="64"/>
      </top>
      <bottom style="medium">
        <color indexed="64"/>
      </bottom>
      <diagonal/>
    </border>
    <border>
      <left style="thin">
        <color theme="0" tint="-0.35"/>
      </left>
      <right/>
      <top style="thin">
        <color theme="0" tint="-0.35"/>
      </top>
      <bottom style="thin">
        <color theme="0" tint="-0.35"/>
      </bottom>
      <diagonal/>
    </border>
    <border>
      <left style="dashed">
        <color indexed="64"/>
      </left>
      <right style="dashed">
        <color indexed="64"/>
      </right>
      <top style="thin">
        <color rgb="FF000000"/>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rgb="FF000000"/>
      </bottom>
      <diagonal/>
    </border>
    <border>
      <left/>
      <right/>
      <top style="medium">
        <color indexed="64"/>
      </top>
      <bottom style="medium">
        <color indexed="64"/>
      </bottom>
      <diagonal/>
    </border>
    <border>
      <left/>
      <right/>
      <top style="thin">
        <color theme="0" tint="-0.35"/>
      </top>
      <bottom style="thin">
        <color theme="0" tint="-0.35"/>
      </bottom>
      <diagonal/>
    </border>
    <border>
      <left/>
      <right style="medium">
        <color indexed="64"/>
      </right>
      <top style="medium">
        <color indexed="64"/>
      </top>
      <bottom style="medium">
        <color indexed="64"/>
      </bottom>
      <diagonal/>
    </border>
    <border>
      <left/>
      <right style="thin">
        <color theme="0" tint="-0.35"/>
      </right>
      <top style="thin">
        <color theme="0" tint="-0.35"/>
      </top>
      <bottom style="thin">
        <color theme="0" tint="-0.35"/>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rgb="FF000000"/>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rgb="FF000000"/>
      </bottom>
      <diagonal/>
    </border>
    <border>
      <left style="dotted">
        <color rgb="FF000000"/>
      </left>
      <right/>
      <top style="thin">
        <color rgb="FF000000"/>
      </top>
      <bottom style="dotted">
        <color rgb="FF000000"/>
      </bottom>
      <diagonal/>
    </border>
    <border>
      <left style="dotted">
        <color rgb="FF000000"/>
      </left>
      <right/>
      <top style="dotted">
        <color rgb="FF000000"/>
      </top>
      <bottom style="dotted">
        <color rgb="FF000000"/>
      </bottom>
      <diagonal/>
    </border>
    <border>
      <left style="dotted">
        <color rgb="FF000000"/>
      </left>
      <right/>
      <top/>
      <bottom/>
      <diagonal/>
    </border>
    <border>
      <left/>
      <right/>
      <top style="thin">
        <color rgb="FF000000"/>
      </top>
      <bottom style="dotted">
        <color rgb="FF000000"/>
      </bottom>
      <diagonal/>
    </border>
    <border>
      <left/>
      <right/>
      <top style="dotted">
        <color rgb="FF000000"/>
      </top>
      <bottom style="dotted">
        <color rgb="FF000000"/>
      </bottom>
      <diagonal/>
    </border>
    <border>
      <left style="dotted">
        <color rgb="FF000000"/>
      </left>
      <right/>
      <top style="thin">
        <color rgb="FF000000"/>
      </top>
      <bottom style="dotted">
        <color indexed="64"/>
      </bottom>
      <diagonal/>
    </border>
    <border>
      <left style="dotted">
        <color rgb="FF000000"/>
      </left>
      <right/>
      <top style="dotted">
        <color indexed="64"/>
      </top>
      <bottom style="dotted">
        <color indexed="64"/>
      </bottom>
      <diagonal/>
    </border>
    <border>
      <left style="dotted">
        <color rgb="FF000000"/>
      </left>
      <right/>
      <top style="dotted">
        <color indexed="64"/>
      </top>
      <bottom style="thin">
        <color rgb="FF000000"/>
      </bottom>
      <diagonal/>
    </border>
    <border>
      <left/>
      <right/>
      <top style="thin">
        <color rgb="FF000000"/>
      </top>
      <bottom style="dotted">
        <color indexed="64"/>
      </bottom>
      <diagonal/>
    </border>
    <border>
      <left/>
      <right/>
      <top style="dotted">
        <color indexed="64"/>
      </top>
      <bottom style="dotted">
        <color indexed="64"/>
      </bottom>
      <diagonal/>
    </border>
    <border>
      <left/>
      <right/>
      <top style="dotted">
        <color indexed="64"/>
      </top>
      <bottom style="thin">
        <color rgb="FF000000"/>
      </bottom>
      <diagonal/>
    </border>
    <border>
      <left/>
      <right style="thin">
        <color rgb="FF000000"/>
      </right>
      <top style="thin">
        <color rgb="FF000000"/>
      </top>
      <bottom style="dotted">
        <color indexed="64"/>
      </bottom>
      <diagonal/>
    </border>
    <border>
      <left/>
      <right style="thin">
        <color rgb="FF000000"/>
      </right>
      <top style="dotted">
        <color indexed="64"/>
      </top>
      <bottom style="dotted">
        <color indexed="64"/>
      </bottom>
      <diagonal/>
    </border>
    <border>
      <left/>
      <right style="thin">
        <color rgb="FF000000"/>
      </right>
      <top style="dotted">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theme="0" tint="-0.5"/>
      </left>
      <right/>
      <top style="thin">
        <color indexed="64"/>
      </top>
      <bottom style="dotted">
        <color theme="0" tint="-0.5"/>
      </bottom>
      <diagonal/>
    </border>
    <border>
      <left style="thin">
        <color theme="0" tint="-0.5"/>
      </left>
      <right/>
      <top style="dotted">
        <color theme="0" tint="-0.5"/>
      </top>
      <bottom style="dotted">
        <color theme="0" tint="-0.5"/>
      </bottom>
      <diagonal/>
    </border>
    <border>
      <left style="thin">
        <color theme="0" tint="-0.5"/>
      </left>
      <right/>
      <top style="dotted">
        <color theme="0" tint="-0.5"/>
      </top>
      <bottom style="thin">
        <color indexed="64"/>
      </bottom>
      <diagonal/>
    </border>
    <border>
      <left style="thin">
        <color theme="0" tint="-0.5"/>
      </left>
      <right/>
      <top style="dotted">
        <color theme="0" tint="-0.5"/>
      </top>
      <bottom style="thin">
        <color theme="0" tint="-0.5"/>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theme="0" tint="-0.5"/>
      </bottom>
      <diagonal/>
    </border>
    <border>
      <left style="thin">
        <color indexed="64"/>
      </left>
      <right/>
      <top style="dotted">
        <color theme="0" tint="-0.5"/>
      </top>
      <bottom style="dotted">
        <color theme="0" tint="-0.5"/>
      </bottom>
      <diagonal/>
    </border>
    <border>
      <left style="thin">
        <color indexed="64"/>
      </left>
      <right/>
      <top style="dotted">
        <color theme="0" tint="-0.5"/>
      </top>
      <bottom style="thin">
        <color indexed="64"/>
      </bottom>
      <diagonal/>
    </border>
    <border>
      <left style="thin">
        <color indexed="64"/>
      </left>
      <right style="thin">
        <color indexed="64"/>
      </right>
      <top style="thin">
        <color indexed="64"/>
      </top>
      <bottom style="dotted">
        <color theme="0" tint="-0.5"/>
      </bottom>
      <diagonal/>
    </border>
    <border>
      <left style="thin">
        <color indexed="64"/>
      </left>
      <right style="thin">
        <color indexed="64"/>
      </right>
      <top style="dotted">
        <color theme="0" tint="-0.5"/>
      </top>
      <bottom style="dotted">
        <color theme="0" tint="-0.5"/>
      </bottom>
      <diagonal/>
    </border>
    <border>
      <left style="thin">
        <color indexed="64"/>
      </left>
      <right style="thin">
        <color indexed="64"/>
      </right>
      <top style="dotted">
        <color theme="0" tint="-0.5"/>
      </top>
      <bottom style="thin">
        <color indexed="64"/>
      </bottom>
      <diagonal/>
    </border>
    <border>
      <left style="thin">
        <color indexed="64"/>
      </left>
      <right style="thin">
        <color indexed="64"/>
      </right>
      <top style="dotted">
        <color theme="0" tint="-0.5"/>
      </top>
      <bottom style="thin">
        <color theme="0" tint="-0.5"/>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3">
    <xf numFmtId="0" fontId="0" fillId="0" borderId="0">
      <alignment vertical="center"/>
    </xf>
    <xf numFmtId="38" fontId="13" fillId="0" borderId="0" applyFill="0" applyBorder="0" applyAlignment="0" applyProtection="0">
      <alignment vertical="center"/>
    </xf>
    <xf numFmtId="9" fontId="13" fillId="0" borderId="0" applyFill="0" applyBorder="0" applyAlignment="0" applyProtection="0">
      <alignment vertical="center"/>
    </xf>
  </cellStyleXfs>
  <cellXfs count="259">
    <xf numFmtId="0" fontId="0" fillId="0" borderId="0" xfId="0">
      <alignment vertical="center"/>
    </xf>
    <xf numFmtId="0" fontId="2" fillId="0" borderId="0" xfId="0" applyFont="1">
      <alignment vertical="center"/>
    </xf>
    <xf numFmtId="0" fontId="2" fillId="0" borderId="0" xfId="0" applyFont="1" applyFill="1" applyAlignment="1">
      <alignment vertical="center"/>
    </xf>
    <xf numFmtId="0" fontId="2" fillId="2" borderId="0" xfId="0" applyFont="1" applyFill="1" applyAlignment="1">
      <alignment vertical="center"/>
    </xf>
    <xf numFmtId="0" fontId="2" fillId="0" borderId="0" xfId="0" applyFont="1" applyFill="1" applyAlignment="1" applyProtection="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Fill="1">
      <alignment vertical="center"/>
    </xf>
    <xf numFmtId="0" fontId="5" fillId="3" borderId="0" xfId="0" applyFont="1" applyFill="1" applyBorder="1" applyAlignment="1">
      <alignment horizontal="center" vertical="center"/>
    </xf>
    <xf numFmtId="0" fontId="0" fillId="0" borderId="0" xfId="0">
      <alignment vertical="center"/>
    </xf>
    <xf numFmtId="0" fontId="2" fillId="4" borderId="0" xfId="0" applyFont="1" applyFill="1" applyAlignment="1">
      <alignment vertical="center"/>
    </xf>
    <xf numFmtId="0" fontId="6" fillId="0" borderId="0" xfId="0" applyFont="1" applyAlignment="1">
      <alignment horizontal="left" vertical="center"/>
    </xf>
    <xf numFmtId="0" fontId="6"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8" fillId="0" borderId="0" xfId="0" applyFont="1" applyFill="1" applyBorder="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vertical="center"/>
    </xf>
    <xf numFmtId="0" fontId="9" fillId="0" borderId="0" xfId="0" applyFont="1">
      <alignment vertical="center"/>
    </xf>
    <xf numFmtId="0" fontId="2" fillId="0" borderId="0" xfId="0" applyFont="1" applyBorder="1">
      <alignment vertical="center"/>
    </xf>
    <xf numFmtId="0" fontId="2" fillId="0" borderId="0" xfId="0" applyFont="1" applyBorder="1" applyAlignment="1">
      <alignment vertical="center" shrinkToFit="1"/>
    </xf>
    <xf numFmtId="0" fontId="4" fillId="0" borderId="0" xfId="0" applyFont="1" applyBorder="1">
      <alignment vertical="center"/>
    </xf>
    <xf numFmtId="176" fontId="10" fillId="5" borderId="4" xfId="0" applyNumberFormat="1" applyFont="1" applyFill="1" applyBorder="1" applyAlignment="1" applyProtection="1">
      <alignment horizontal="center" vertical="center" shrinkToFit="1"/>
    </xf>
    <xf numFmtId="0" fontId="2" fillId="4" borderId="5" xfId="0"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lignment vertical="center"/>
    </xf>
    <xf numFmtId="176" fontId="2" fillId="5" borderId="4" xfId="0" applyNumberFormat="1" applyFont="1" applyFill="1" applyBorder="1" applyAlignment="1" applyProtection="1">
      <alignment horizontal="center" vertical="center" shrinkToFit="1"/>
    </xf>
    <xf numFmtId="0" fontId="2" fillId="5" borderId="4" xfId="0" applyFont="1" applyFill="1" applyBorder="1" applyAlignment="1" applyProtection="1">
      <alignment horizontal="center" vertical="center"/>
    </xf>
    <xf numFmtId="0" fontId="2" fillId="0" borderId="0" xfId="0" applyFont="1" applyFill="1" applyBorder="1" applyAlignment="1" applyProtection="1">
      <alignment vertical="center"/>
    </xf>
    <xf numFmtId="176" fontId="10" fillId="5" borderId="9" xfId="0" applyNumberFormat="1" applyFont="1" applyFill="1" applyBorder="1" applyAlignment="1" applyProtection="1">
      <alignment horizontal="center" vertical="center" shrinkToFit="1"/>
    </xf>
    <xf numFmtId="0" fontId="2" fillId="4" borderId="10" xfId="0" applyFont="1" applyFill="1" applyBorder="1" applyAlignment="1" applyProtection="1">
      <alignment horizontal="center" vertical="center"/>
      <protection locked="0"/>
    </xf>
    <xf numFmtId="176" fontId="2" fillId="5" borderId="9" xfId="0" applyNumberFormat="1" applyFont="1" applyFill="1" applyBorder="1" applyAlignment="1" applyProtection="1">
      <alignment horizontal="center" vertical="center" shrinkToFit="1"/>
    </xf>
    <xf numFmtId="0" fontId="2" fillId="5" borderId="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7" fillId="0" borderId="0" xfId="0" applyFont="1" applyAlignment="1">
      <alignment horizontal="center" vertical="center"/>
    </xf>
    <xf numFmtId="0" fontId="2" fillId="0" borderId="6" xfId="0" applyFont="1" applyFill="1" applyBorder="1" applyAlignment="1">
      <alignment horizontal="center" vertical="center" wrapText="1"/>
    </xf>
    <xf numFmtId="0" fontId="2" fillId="4" borderId="7"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8" fillId="0" borderId="0" xfId="0" applyFont="1" applyAlignment="1">
      <alignment horizontal="right" vertical="center"/>
    </xf>
    <xf numFmtId="0" fontId="8" fillId="0" borderId="0" xfId="0" applyFont="1">
      <alignment vertical="center"/>
    </xf>
    <xf numFmtId="176" fontId="10" fillId="5" borderId="11" xfId="0" applyNumberFormat="1" applyFont="1" applyFill="1" applyBorder="1" applyAlignment="1" applyProtection="1">
      <alignment horizontal="center" vertical="center" shrinkToFit="1"/>
    </xf>
    <xf numFmtId="0" fontId="2" fillId="4" borderId="12" xfId="0" applyFont="1" applyFill="1" applyBorder="1" applyAlignment="1" applyProtection="1">
      <alignment horizontal="center" vertical="center"/>
      <protection locked="0"/>
    </xf>
    <xf numFmtId="0" fontId="2" fillId="0" borderId="13" xfId="0" applyFont="1" applyBorder="1" applyAlignment="1">
      <alignment vertical="center" shrinkToFit="1"/>
    </xf>
    <xf numFmtId="0" fontId="2" fillId="0" borderId="13" xfId="0" applyFont="1" applyBorder="1">
      <alignment vertical="center"/>
    </xf>
    <xf numFmtId="0" fontId="4" fillId="0" borderId="13" xfId="0" applyFont="1" applyBorder="1">
      <alignment vertical="center"/>
    </xf>
    <xf numFmtId="176" fontId="2" fillId="5" borderId="11" xfId="0" applyNumberFormat="1" applyFont="1" applyFill="1" applyBorder="1" applyAlignment="1" applyProtection="1">
      <alignment horizontal="center" vertical="center" shrinkToFit="1"/>
    </xf>
    <xf numFmtId="0" fontId="2" fillId="5" borderId="11" xfId="0" applyFont="1" applyFill="1" applyBorder="1" applyAlignment="1" applyProtection="1">
      <alignment horizontal="center"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2" fillId="0" borderId="15" xfId="0" applyFont="1" applyBorder="1">
      <alignment vertical="center"/>
    </xf>
    <xf numFmtId="0" fontId="8" fillId="0" borderId="15" xfId="0" applyFont="1" applyBorder="1">
      <alignment vertical="center"/>
    </xf>
    <xf numFmtId="0" fontId="2" fillId="0" borderId="16" xfId="0" applyFont="1" applyBorder="1">
      <alignment vertical="center"/>
    </xf>
    <xf numFmtId="0" fontId="7" fillId="0" borderId="0" xfId="0" applyFont="1" applyAlignment="1">
      <alignment vertical="center"/>
    </xf>
    <xf numFmtId="0" fontId="2" fillId="0" borderId="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0" xfId="0" applyFont="1" applyFill="1" applyBorder="1" applyAlignment="1">
      <alignment horizontal="center" vertical="center"/>
    </xf>
    <xf numFmtId="0" fontId="2" fillId="0" borderId="18" xfId="0" applyFont="1" applyBorder="1">
      <alignment vertical="center"/>
    </xf>
    <xf numFmtId="0" fontId="11" fillId="0" borderId="0" xfId="0" applyFont="1" applyBorder="1" applyAlignment="1">
      <alignment horizontal="center"/>
    </xf>
    <xf numFmtId="177" fontId="2" fillId="0" borderId="19" xfId="0" applyNumberFormat="1" applyFont="1" applyBorder="1" applyAlignment="1">
      <alignment vertical="top" shrinkToFit="1"/>
    </xf>
    <xf numFmtId="177" fontId="2" fillId="0" borderId="20" xfId="0" applyNumberFormat="1" applyFont="1" applyBorder="1" applyAlignment="1">
      <alignment vertical="top" shrinkToFit="1"/>
    </xf>
    <xf numFmtId="0" fontId="7" fillId="0" borderId="18" xfId="0" applyFont="1" applyBorder="1">
      <alignment vertical="center"/>
    </xf>
    <xf numFmtId="0" fontId="2" fillId="0" borderId="7" xfId="0" applyFont="1" applyFill="1" applyBorder="1" applyAlignment="1">
      <alignment horizontal="center" vertical="center" wrapText="1"/>
    </xf>
    <xf numFmtId="177" fontId="2" fillId="4" borderId="7" xfId="0" applyNumberFormat="1" applyFont="1" applyFill="1" applyBorder="1" applyAlignment="1" applyProtection="1">
      <alignment horizontal="right" vertical="center" shrinkToFit="1"/>
      <protection locked="0"/>
    </xf>
    <xf numFmtId="177" fontId="2" fillId="4" borderId="8" xfId="0" applyNumberFormat="1" applyFont="1" applyFill="1" applyBorder="1" applyAlignment="1" applyProtection="1">
      <alignment horizontal="right" vertical="center" shrinkToFit="1"/>
      <protection locked="0"/>
    </xf>
    <xf numFmtId="178" fontId="2" fillId="0" borderId="0" xfId="0" applyNumberFormat="1" applyFont="1" applyFill="1" applyBorder="1" applyAlignment="1" applyProtection="1">
      <alignment horizontal="right" vertical="center"/>
    </xf>
    <xf numFmtId="177" fontId="2" fillId="0" borderId="21" xfId="0" applyNumberFormat="1" applyFont="1" applyBorder="1" applyAlignment="1">
      <alignment vertical="top" shrinkToFit="1"/>
    </xf>
    <xf numFmtId="0" fontId="2" fillId="6" borderId="22" xfId="0" applyFont="1" applyFill="1" applyBorder="1" applyAlignment="1">
      <alignment horizontal="center" vertical="center"/>
    </xf>
    <xf numFmtId="0" fontId="2" fillId="6" borderId="13" xfId="0" applyFont="1" applyFill="1" applyBorder="1" applyAlignment="1">
      <alignment horizontal="center" vertical="center"/>
    </xf>
    <xf numFmtId="0" fontId="2" fillId="0" borderId="23" xfId="0" applyFont="1" applyBorder="1">
      <alignment vertical="center"/>
    </xf>
    <xf numFmtId="0" fontId="2" fillId="5" borderId="14" xfId="0" applyFont="1" applyFill="1" applyBorder="1" applyAlignment="1">
      <alignment horizontal="center" vertical="center" shrinkToFit="1"/>
    </xf>
    <xf numFmtId="0" fontId="2" fillId="5" borderId="15" xfId="0" applyFont="1" applyFill="1" applyBorder="1" applyAlignment="1">
      <alignment horizontal="center" vertical="center" shrinkToFit="1"/>
    </xf>
    <xf numFmtId="176" fontId="2" fillId="0" borderId="18" xfId="0" applyNumberFormat="1" applyFont="1" applyFill="1" applyBorder="1" applyAlignment="1" applyProtection="1">
      <alignment horizontal="center" vertical="center" shrinkToFit="1"/>
    </xf>
    <xf numFmtId="0" fontId="2" fillId="5" borderId="17" xfId="0" applyFont="1" applyFill="1" applyBorder="1" applyAlignment="1">
      <alignment horizontal="center" vertical="center" shrinkToFit="1"/>
    </xf>
    <xf numFmtId="0" fontId="2" fillId="5" borderId="0" xfId="0" applyFont="1" applyFill="1" applyBorder="1" applyAlignment="1">
      <alignment horizontal="center" vertical="center" shrinkToFit="1"/>
    </xf>
    <xf numFmtId="0" fontId="12" fillId="0" borderId="0" xfId="0" applyFont="1" applyAlignment="1">
      <alignment vertical="center"/>
    </xf>
    <xf numFmtId="0" fontId="7" fillId="0" borderId="0" xfId="0" applyFont="1" applyBorder="1" applyAlignment="1">
      <alignment vertical="center"/>
    </xf>
    <xf numFmtId="179" fontId="2" fillId="0" borderId="0" xfId="1" applyNumberFormat="1" applyFont="1" applyFill="1" applyBorder="1" applyAlignment="1">
      <alignment vertical="center"/>
    </xf>
    <xf numFmtId="0" fontId="2" fillId="5" borderId="22" xfId="0" applyFont="1" applyFill="1" applyBorder="1" applyAlignment="1">
      <alignment horizontal="center" vertical="center" shrinkToFit="1"/>
    </xf>
    <xf numFmtId="0" fontId="2" fillId="5" borderId="13" xfId="0" applyFont="1" applyFill="1" applyBorder="1" applyAlignment="1">
      <alignment horizontal="center" vertical="center" shrinkToFit="1"/>
    </xf>
    <xf numFmtId="179" fontId="2" fillId="0" borderId="13" xfId="1" applyNumberFormat="1" applyFont="1" applyFill="1" applyBorder="1" applyAlignment="1">
      <alignment vertical="center"/>
    </xf>
    <xf numFmtId="0" fontId="8" fillId="0" borderId="0" xfId="0" applyFont="1" applyFill="1" applyBorder="1" applyAlignment="1">
      <alignment vertical="center"/>
    </xf>
    <xf numFmtId="0" fontId="2" fillId="7" borderId="14" xfId="0" applyFont="1" applyFill="1" applyBorder="1" applyAlignment="1">
      <alignment horizontal="center" vertical="center"/>
    </xf>
    <xf numFmtId="0" fontId="2" fillId="7" borderId="15" xfId="0" applyFont="1" applyFill="1" applyBorder="1" applyAlignment="1">
      <alignment horizontal="center" vertical="center" shrinkToFit="1"/>
    </xf>
    <xf numFmtId="0" fontId="2" fillId="0" borderId="0" xfId="0" applyFont="1" applyFill="1" applyBorder="1" applyProtection="1">
      <alignment vertical="center"/>
    </xf>
    <xf numFmtId="0" fontId="2" fillId="7" borderId="17" xfId="0" applyFont="1" applyFill="1" applyBorder="1" applyAlignment="1">
      <alignment horizontal="center" vertical="center"/>
    </xf>
    <xf numFmtId="0" fontId="2" fillId="7" borderId="0" xfId="0" applyFont="1" applyFill="1" applyBorder="1" applyAlignment="1">
      <alignment horizontal="center" vertical="center" shrinkToFit="1"/>
    </xf>
    <xf numFmtId="0" fontId="14" fillId="0" borderId="0" xfId="0" applyNumberFormat="1" applyFont="1" applyFill="1" applyBorder="1" applyAlignment="1" applyProtection="1">
      <alignment horizontal="center" vertical="center"/>
    </xf>
    <xf numFmtId="177" fontId="2" fillId="0" borderId="24" xfId="0" applyNumberFormat="1" applyFont="1" applyBorder="1" applyAlignment="1">
      <alignment vertical="top" shrinkToFit="1"/>
    </xf>
    <xf numFmtId="0" fontId="2" fillId="0" borderId="18" xfId="0" applyFont="1" applyFill="1" applyBorder="1" applyProtection="1">
      <alignment vertical="center"/>
    </xf>
    <xf numFmtId="0" fontId="4" fillId="0" borderId="0" xfId="0" applyFont="1" applyFill="1" applyBorder="1" applyProtection="1">
      <alignment vertical="center"/>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4" borderId="26" xfId="0" applyNumberFormat="1" applyFont="1" applyFill="1" applyBorder="1" applyAlignment="1" applyProtection="1">
      <alignment horizontal="center" vertical="center"/>
      <protection locked="0"/>
    </xf>
    <xf numFmtId="0" fontId="2" fillId="4" borderId="27" xfId="0" applyNumberFormat="1" applyFont="1" applyFill="1" applyBorder="1" applyAlignment="1" applyProtection="1">
      <alignment horizontal="center" vertical="center"/>
      <protection locked="0"/>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4" borderId="29" xfId="0" applyNumberFormat="1" applyFont="1" applyFill="1" applyBorder="1" applyAlignment="1" applyProtection="1">
      <alignment horizontal="center" vertical="center"/>
      <protection locked="0"/>
    </xf>
    <xf numFmtId="0" fontId="2" fillId="0" borderId="30" xfId="0" applyNumberFormat="1" applyFont="1" applyFill="1" applyBorder="1" applyAlignment="1" applyProtection="1">
      <alignment horizontal="center" vertical="center"/>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4" borderId="32" xfId="0" applyNumberFormat="1" applyFont="1" applyFill="1" applyBorder="1" applyAlignment="1" applyProtection="1">
      <alignment horizontal="center" vertical="center"/>
      <protection locked="0"/>
    </xf>
    <xf numFmtId="177" fontId="2" fillId="0" borderId="15" xfId="0" applyNumberFormat="1" applyFont="1" applyBorder="1" applyAlignment="1">
      <alignment vertical="top"/>
    </xf>
    <xf numFmtId="0" fontId="2" fillId="0" borderId="15" xfId="0" applyFont="1" applyFill="1" applyBorder="1" applyProtection="1">
      <alignment vertical="center"/>
    </xf>
    <xf numFmtId="176" fontId="2" fillId="0" borderId="0" xfId="0" applyNumberFormat="1" applyFont="1" applyBorder="1" applyAlignment="1">
      <alignment vertical="top"/>
    </xf>
    <xf numFmtId="0" fontId="2" fillId="0" borderId="15" xfId="0" applyFont="1" applyFill="1" applyBorder="1" applyAlignment="1">
      <alignment horizontal="center" vertical="center"/>
    </xf>
    <xf numFmtId="0" fontId="2" fillId="0" borderId="15" xfId="0" applyFont="1" applyFill="1" applyBorder="1" applyAlignment="1">
      <alignment horizontal="center" vertical="center" shrinkToFit="1"/>
    </xf>
    <xf numFmtId="0" fontId="15" fillId="0" borderId="0" xfId="0" applyFont="1" applyFill="1" applyBorder="1" applyAlignment="1">
      <alignment vertical="center"/>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4" borderId="34" xfId="0" applyNumberFormat="1" applyFont="1" applyFill="1" applyBorder="1" applyAlignment="1" applyProtection="1">
      <alignment horizontal="center" vertical="center" shrinkToFit="1"/>
      <protection locked="0"/>
    </xf>
    <xf numFmtId="0" fontId="2" fillId="4" borderId="35" xfId="0" applyNumberFormat="1" applyFont="1" applyFill="1" applyBorder="1" applyAlignment="1" applyProtection="1">
      <alignment horizontal="center" vertical="center" shrinkToFit="1"/>
      <protection locked="0"/>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4" borderId="37" xfId="0" applyNumberFormat="1" applyFont="1" applyFill="1" applyBorder="1" applyAlignment="1" applyProtection="1">
      <alignment horizontal="center" vertical="center" shrinkToFit="1"/>
      <protection locked="0"/>
    </xf>
    <xf numFmtId="0" fontId="2" fillId="4" borderId="38" xfId="0" applyNumberFormat="1" applyFont="1" applyFill="1" applyBorder="1" applyAlignment="1" applyProtection="1">
      <alignment horizontal="center" vertical="center" shrinkToFit="1"/>
      <protection locked="0"/>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4" borderId="40" xfId="0" applyNumberFormat="1" applyFont="1" applyFill="1" applyBorder="1" applyAlignment="1" applyProtection="1">
      <alignment horizontal="center" vertical="center" shrinkToFit="1"/>
      <protection locked="0"/>
    </xf>
    <xf numFmtId="0" fontId="2" fillId="4" borderId="41"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center" vertical="center"/>
    </xf>
    <xf numFmtId="0" fontId="4"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pplyProtection="1">
      <alignment vertical="center"/>
    </xf>
    <xf numFmtId="0" fontId="4" fillId="2" borderId="0" xfId="0" applyFont="1" applyFill="1" applyBorder="1" applyAlignment="1">
      <alignment horizontal="center" vertical="center"/>
    </xf>
    <xf numFmtId="0" fontId="14" fillId="2" borderId="0" xfId="0" applyNumberFormat="1" applyFont="1" applyFill="1" applyBorder="1" applyAlignment="1" applyProtection="1">
      <alignment horizontal="center" vertical="center"/>
    </xf>
    <xf numFmtId="0" fontId="15" fillId="2" borderId="0" xfId="0" applyFont="1" applyFill="1" applyBorder="1" applyAlignment="1">
      <alignment vertical="center"/>
    </xf>
    <xf numFmtId="0" fontId="2" fillId="2" borderId="0" xfId="0" applyFont="1" applyFill="1" applyBorder="1" applyAlignment="1" applyProtection="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pplyProtection="1">
      <alignment vertical="center"/>
    </xf>
    <xf numFmtId="0" fontId="4" fillId="5" borderId="24" xfId="0" applyFont="1" applyFill="1" applyBorder="1" applyAlignment="1" applyProtection="1">
      <alignment horizontal="center" vertical="center"/>
    </xf>
    <xf numFmtId="0" fontId="14" fillId="0" borderId="24" xfId="0" applyNumberFormat="1" applyFont="1" applyFill="1" applyBorder="1" applyAlignment="1" applyProtection="1">
      <alignment horizontal="center" vertical="center"/>
    </xf>
    <xf numFmtId="0" fontId="3" fillId="2" borderId="0" xfId="0" applyFont="1" applyFill="1">
      <alignment vertical="center"/>
    </xf>
    <xf numFmtId="0" fontId="3" fillId="5" borderId="42" xfId="0" applyFont="1" applyFill="1" applyBorder="1" applyAlignment="1">
      <alignment horizontal="center" vertical="center" wrapText="1"/>
    </xf>
    <xf numFmtId="0" fontId="3" fillId="5" borderId="43" xfId="0" applyFont="1" applyFill="1" applyBorder="1" applyAlignment="1">
      <alignment horizontal="center" vertical="center"/>
    </xf>
    <xf numFmtId="0" fontId="3" fillId="5" borderId="44" xfId="0" applyFont="1" applyFill="1" applyBorder="1" applyAlignment="1">
      <alignment horizontal="center" vertical="center"/>
    </xf>
    <xf numFmtId="177" fontId="3" fillId="0" borderId="24" xfId="0" applyNumberFormat="1" applyFont="1" applyFill="1" applyBorder="1" applyAlignment="1" applyProtection="1">
      <alignment horizontal="right" vertical="center"/>
    </xf>
    <xf numFmtId="178" fontId="3" fillId="0" borderId="0" xfId="0" applyNumberFormat="1" applyFont="1" applyFill="1" applyBorder="1" applyAlignment="1" applyProtection="1">
      <alignment horizontal="right" vertical="center"/>
    </xf>
    <xf numFmtId="0" fontId="2" fillId="5" borderId="14" xfId="0" applyFont="1" applyFill="1" applyBorder="1" applyAlignment="1">
      <alignment horizontal="center" vertical="center"/>
    </xf>
    <xf numFmtId="0" fontId="2" fillId="5" borderId="16" xfId="0" applyFont="1" applyFill="1" applyBorder="1" applyAlignment="1">
      <alignment horizontal="center" vertical="center"/>
    </xf>
    <xf numFmtId="0" fontId="2" fillId="0" borderId="19" xfId="0" applyFont="1" applyFill="1" applyBorder="1" applyAlignment="1">
      <alignment vertical="center"/>
    </xf>
    <xf numFmtId="0" fontId="16" fillId="8" borderId="0" xfId="0" applyFont="1" applyFill="1">
      <alignment vertical="center"/>
    </xf>
    <xf numFmtId="0" fontId="3" fillId="0" borderId="0" xfId="0" applyFont="1" applyFill="1" applyBorder="1">
      <alignment vertical="center"/>
    </xf>
    <xf numFmtId="0" fontId="3" fillId="5" borderId="42"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2" fillId="0" borderId="21" xfId="0" applyFont="1" applyFill="1" applyBorder="1" applyAlignment="1">
      <alignment vertical="center"/>
    </xf>
    <xf numFmtId="0" fontId="2" fillId="5" borderId="19" xfId="0" applyFont="1" applyFill="1" applyBorder="1" applyAlignment="1">
      <alignment horizontal="center" vertical="center"/>
    </xf>
    <xf numFmtId="177" fontId="2" fillId="0" borderId="19" xfId="0" applyNumberFormat="1" applyFont="1" applyFill="1" applyBorder="1" applyAlignment="1" applyProtection="1">
      <alignment vertical="center"/>
    </xf>
    <xf numFmtId="38" fontId="2" fillId="8" borderId="0" xfId="1" applyFont="1" applyFill="1" applyAlignment="1">
      <alignment horizontal="center" vertical="center"/>
    </xf>
    <xf numFmtId="0" fontId="2" fillId="5" borderId="20" xfId="0" applyFont="1" applyFill="1" applyBorder="1" applyAlignment="1">
      <alignment horizontal="center" vertical="center"/>
    </xf>
    <xf numFmtId="0" fontId="2" fillId="5" borderId="45" xfId="0" applyFont="1" applyFill="1" applyBorder="1" applyAlignment="1">
      <alignment horizontal="center" vertical="center"/>
    </xf>
    <xf numFmtId="177" fontId="2" fillId="0" borderId="45" xfId="0" applyNumberFormat="1" applyFont="1" applyFill="1" applyBorder="1" applyAlignment="1" applyProtection="1">
      <alignment vertical="center"/>
    </xf>
    <xf numFmtId="0" fontId="3" fillId="5" borderId="43"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3" fillId="0" borderId="24" xfId="0" applyFont="1" applyFill="1" applyBorder="1" applyAlignment="1">
      <alignment horizontal="center" vertical="center"/>
    </xf>
    <xf numFmtId="0" fontId="2" fillId="5" borderId="21" xfId="0" applyFont="1" applyFill="1" applyBorder="1" applyAlignment="1">
      <alignment horizontal="center" vertical="center"/>
    </xf>
    <xf numFmtId="177" fontId="2" fillId="0" borderId="21" xfId="0" applyNumberFormat="1" applyFont="1" applyFill="1" applyBorder="1" applyAlignment="1" applyProtection="1">
      <alignment vertical="center"/>
    </xf>
    <xf numFmtId="177" fontId="2" fillId="9" borderId="19" xfId="0" applyNumberFormat="1" applyFont="1" applyFill="1" applyBorder="1" applyAlignment="1" applyProtection="1">
      <alignment vertical="center"/>
    </xf>
    <xf numFmtId="0" fontId="3" fillId="5" borderId="24" xfId="0" applyFont="1" applyFill="1" applyBorder="1" applyAlignment="1">
      <alignment horizontal="center" vertical="center"/>
    </xf>
    <xf numFmtId="180" fontId="3" fillId="0" borderId="24" xfId="0" applyNumberFormat="1" applyFont="1" applyFill="1" applyBorder="1" applyAlignment="1">
      <alignment horizontal="center" vertical="center"/>
    </xf>
    <xf numFmtId="177" fontId="2" fillId="9" borderId="21" xfId="0" applyNumberFormat="1" applyFont="1" applyFill="1" applyBorder="1" applyAlignment="1" applyProtection="1">
      <alignment vertical="center"/>
    </xf>
    <xf numFmtId="177" fontId="3" fillId="0" borderId="0" xfId="0" applyNumberFormat="1" applyFont="1">
      <alignment vertical="center"/>
    </xf>
    <xf numFmtId="178" fontId="3" fillId="0" borderId="0" xfId="0" applyNumberFormat="1" applyFont="1">
      <alignment vertical="center"/>
    </xf>
    <xf numFmtId="0" fontId="17" fillId="0" borderId="0" xfId="0" applyFont="1">
      <alignment vertical="center"/>
    </xf>
    <xf numFmtId="177" fontId="3" fillId="0" borderId="24" xfId="0" applyNumberFormat="1" applyFont="1" applyFill="1" applyBorder="1">
      <alignment vertical="center"/>
    </xf>
    <xf numFmtId="0" fontId="17" fillId="0" borderId="0" xfId="0" quotePrefix="1" applyFont="1">
      <alignment vertical="center"/>
    </xf>
    <xf numFmtId="0" fontId="16" fillId="0" borderId="0" xfId="0" applyFont="1" applyFill="1">
      <alignment vertical="center"/>
    </xf>
    <xf numFmtId="0" fontId="18" fillId="0" borderId="24" xfId="0" applyFont="1" applyFill="1" applyBorder="1" applyAlignment="1">
      <alignment horizontal="center" vertical="center"/>
    </xf>
    <xf numFmtId="0" fontId="18" fillId="8" borderId="0" xfId="0" applyFont="1" applyFill="1" applyAlignment="1">
      <alignment horizontal="center" vertical="center"/>
    </xf>
    <xf numFmtId="0" fontId="3" fillId="0" borderId="24" xfId="0" applyFont="1" applyBorder="1" applyAlignment="1">
      <alignment vertical="center" shrinkToFit="1"/>
    </xf>
    <xf numFmtId="0" fontId="3" fillId="0" borderId="24" xfId="0" applyFont="1" applyBorder="1">
      <alignment vertical="center"/>
    </xf>
    <xf numFmtId="0" fontId="3" fillId="8" borderId="24" xfId="0" applyFont="1" applyFill="1" applyBorder="1">
      <alignment vertical="center"/>
    </xf>
    <xf numFmtId="0" fontId="18" fillId="0" borderId="0" xfId="0" applyFont="1">
      <alignment vertical="center"/>
    </xf>
    <xf numFmtId="10" fontId="18" fillId="10" borderId="24" xfId="2" applyNumberFormat="1" applyFont="1" applyFill="1" applyBorder="1" applyProtection="1">
      <alignment vertical="center"/>
    </xf>
    <xf numFmtId="0" fontId="18" fillId="0" borderId="46" xfId="0" applyFont="1" applyBorder="1">
      <alignment vertical="center"/>
    </xf>
    <xf numFmtId="38" fontId="18" fillId="8" borderId="0" xfId="1" applyFont="1" applyFill="1" applyAlignment="1">
      <alignment horizontal="center" vertical="center"/>
    </xf>
    <xf numFmtId="177" fontId="18" fillId="10" borderId="24" xfId="0" applyNumberFormat="1" applyFont="1" applyFill="1" applyBorder="1">
      <alignment vertical="center"/>
    </xf>
    <xf numFmtId="0" fontId="3" fillId="5" borderId="24" xfId="0" applyFont="1" applyFill="1" applyBorder="1" applyAlignment="1">
      <alignment horizontal="center" vertical="center" wrapText="1"/>
    </xf>
    <xf numFmtId="9" fontId="3" fillId="0" borderId="24" xfId="2" applyFont="1" applyFill="1" applyBorder="1" applyAlignment="1">
      <alignment horizontal="center" vertical="center"/>
    </xf>
    <xf numFmtId="0" fontId="4" fillId="5" borderId="24" xfId="0" applyFont="1" applyFill="1" applyBorder="1" applyAlignment="1">
      <alignment horizontal="center" vertical="center" wrapText="1"/>
    </xf>
    <xf numFmtId="0" fontId="4" fillId="5" borderId="24" xfId="0" applyFont="1" applyFill="1" applyBorder="1" applyAlignment="1">
      <alignment horizontal="center" vertical="center"/>
    </xf>
    <xf numFmtId="0" fontId="4" fillId="8" borderId="24" xfId="0" applyFont="1" applyFill="1" applyBorder="1" applyAlignment="1">
      <alignment horizontal="center" vertical="center" wrapText="1"/>
    </xf>
    <xf numFmtId="0" fontId="4" fillId="8" borderId="24" xfId="0" applyFont="1" applyFill="1" applyBorder="1" applyAlignment="1">
      <alignment horizontal="center" vertical="center"/>
    </xf>
    <xf numFmtId="0" fontId="3" fillId="8" borderId="42" xfId="0" applyFont="1" applyFill="1" applyBorder="1" applyAlignment="1">
      <alignment horizontal="center" vertical="center" wrapText="1"/>
    </xf>
    <xf numFmtId="0" fontId="3" fillId="8" borderId="43" xfId="0" applyFont="1" applyFill="1" applyBorder="1" applyAlignment="1">
      <alignment horizontal="center" vertical="center"/>
    </xf>
    <xf numFmtId="0" fontId="3" fillId="8" borderId="44" xfId="0" applyFont="1" applyFill="1" applyBorder="1" applyAlignment="1">
      <alignment horizontal="center" vertical="center"/>
    </xf>
    <xf numFmtId="0" fontId="3" fillId="0" borderId="0" xfId="0" applyFont="1" applyBorder="1" applyAlignment="1">
      <alignment vertical="center" wrapText="1"/>
    </xf>
    <xf numFmtId="38" fontId="3" fillId="0" borderId="0" xfId="1" applyFont="1" applyBorder="1">
      <alignment vertical="center"/>
    </xf>
    <xf numFmtId="0" fontId="3" fillId="2" borderId="0" xfId="0" applyFont="1" applyFill="1" applyAlignment="1">
      <alignment horizontal="center" vertical="center"/>
    </xf>
    <xf numFmtId="177" fontId="3" fillId="0" borderId="47" xfId="0" applyNumberFormat="1" applyFont="1" applyBorder="1">
      <alignment vertical="center"/>
    </xf>
    <xf numFmtId="177" fontId="3" fillId="0" borderId="48" xfId="1" applyNumberFormat="1" applyFont="1" applyBorder="1">
      <alignment vertical="center"/>
    </xf>
    <xf numFmtId="177" fontId="3" fillId="0" borderId="49" xfId="1" applyNumberFormat="1" applyFont="1" applyBorder="1">
      <alignment vertical="center"/>
    </xf>
    <xf numFmtId="0" fontId="3" fillId="0" borderId="18" xfId="0" applyFont="1" applyBorder="1" applyAlignment="1">
      <alignment horizontal="left" vertical="center" wrapText="1"/>
    </xf>
    <xf numFmtId="0" fontId="3" fillId="0" borderId="0" xfId="0" applyFont="1" applyAlignment="1">
      <alignment horizontal="left" vertical="center" wrapText="1"/>
    </xf>
    <xf numFmtId="0" fontId="3" fillId="5" borderId="24" xfId="0" applyFont="1" applyFill="1" applyBorder="1" applyAlignment="1">
      <alignment horizontal="center" vertical="center" shrinkToFit="1"/>
    </xf>
    <xf numFmtId="177" fontId="3" fillId="0" borderId="50" xfId="0" applyNumberFormat="1" applyFont="1" applyBorder="1">
      <alignment vertical="center"/>
    </xf>
    <xf numFmtId="177" fontId="3" fillId="0" borderId="51" xfId="1" applyNumberFormat="1" applyFont="1" applyBorder="1">
      <alignment vertical="center"/>
    </xf>
    <xf numFmtId="177" fontId="3" fillId="0" borderId="52" xfId="1" applyNumberFormat="1" applyFont="1" applyBorder="1">
      <alignment vertical="center"/>
    </xf>
    <xf numFmtId="177" fontId="3" fillId="5" borderId="19" xfId="1" applyNumberFormat="1" applyFont="1" applyFill="1" applyBorder="1" applyAlignment="1">
      <alignment horizontal="center" vertical="center"/>
    </xf>
    <xf numFmtId="177" fontId="3" fillId="0" borderId="53" xfId="1" applyNumberFormat="1" applyFont="1" applyBorder="1">
      <alignment vertical="center"/>
    </xf>
    <xf numFmtId="0" fontId="3" fillId="5" borderId="19" xfId="0" applyFont="1" applyFill="1" applyBorder="1" applyAlignment="1">
      <alignment horizontal="center" vertical="center"/>
    </xf>
    <xf numFmtId="177" fontId="3" fillId="0" borderId="47" xfId="1" applyNumberFormat="1" applyFont="1" applyBorder="1"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center"/>
    </xf>
    <xf numFmtId="9" fontId="3" fillId="0" borderId="54" xfId="2" applyFont="1" applyBorder="1" applyAlignment="1">
      <alignment horizontal="center" vertical="center"/>
    </xf>
    <xf numFmtId="9" fontId="3" fillId="0" borderId="55" xfId="2" applyFont="1" applyBorder="1" applyAlignment="1">
      <alignment horizontal="center" vertical="center"/>
    </xf>
    <xf numFmtId="9" fontId="3" fillId="0" borderId="56" xfId="2" applyFont="1" applyBorder="1" applyAlignment="1">
      <alignment horizontal="center" vertical="center"/>
    </xf>
    <xf numFmtId="9" fontId="3" fillId="0" borderId="57" xfId="2" applyFont="1" applyBorder="1" applyAlignment="1">
      <alignment horizontal="center" vertical="center"/>
    </xf>
    <xf numFmtId="9" fontId="3" fillId="0" borderId="58" xfId="2" applyFont="1" applyBorder="1" applyAlignment="1">
      <alignment horizontal="center" vertical="center"/>
    </xf>
    <xf numFmtId="9" fontId="3" fillId="0" borderId="59" xfId="2" applyFont="1" applyBorder="1" applyAlignment="1">
      <alignment horizontal="center" vertical="center"/>
    </xf>
    <xf numFmtId="177" fontId="3" fillId="5" borderId="20" xfId="1" applyNumberFormat="1" applyFont="1" applyFill="1" applyBorder="1" applyAlignment="1">
      <alignment horizontal="center" vertical="center"/>
    </xf>
    <xf numFmtId="0" fontId="3" fillId="5" borderId="19" xfId="0" applyFont="1" applyFill="1" applyBorder="1" applyAlignment="1">
      <alignment horizontal="center" vertical="center" wrapText="1"/>
    </xf>
    <xf numFmtId="9" fontId="3" fillId="0" borderId="50" xfId="2" applyFont="1" applyBorder="1" applyAlignment="1">
      <alignment horizontal="center" vertical="center"/>
    </xf>
    <xf numFmtId="9" fontId="3" fillId="0" borderId="51" xfId="2" applyFont="1" applyBorder="1" applyAlignment="1">
      <alignment horizontal="center" vertical="center"/>
    </xf>
    <xf numFmtId="9" fontId="3" fillId="0" borderId="53" xfId="2" applyFont="1" applyBorder="1" applyAlignment="1">
      <alignment horizontal="center" vertical="center"/>
    </xf>
    <xf numFmtId="177" fontId="3" fillId="0" borderId="47" xfId="0" applyNumberFormat="1" applyFont="1" applyBorder="1" applyAlignment="1">
      <alignment horizontal="center" vertical="center"/>
    </xf>
    <xf numFmtId="177" fontId="3" fillId="0" borderId="48" xfId="0" applyNumberFormat="1" applyFont="1" applyBorder="1" applyAlignment="1">
      <alignment horizontal="center" vertical="center"/>
    </xf>
    <xf numFmtId="177" fontId="3" fillId="0" borderId="49" xfId="0" applyNumberFormat="1" applyFont="1" applyFill="1" applyBorder="1" applyAlignment="1">
      <alignment horizontal="center" vertical="center"/>
    </xf>
    <xf numFmtId="0" fontId="4" fillId="2" borderId="0" xfId="0" applyFont="1" applyFill="1">
      <alignment vertical="center"/>
    </xf>
    <xf numFmtId="177" fontId="4" fillId="0" borderId="0" xfId="0" applyNumberFormat="1" applyFont="1" applyFill="1">
      <alignment vertical="center"/>
    </xf>
    <xf numFmtId="0" fontId="3" fillId="5" borderId="21" xfId="0" applyFont="1" applyFill="1" applyBorder="1" applyAlignment="1">
      <alignment horizontal="center" vertical="center"/>
    </xf>
    <xf numFmtId="177" fontId="3" fillId="0" borderId="54" xfId="0" applyNumberFormat="1" applyFont="1" applyBorder="1">
      <alignment vertical="center"/>
    </xf>
    <xf numFmtId="177" fontId="3" fillId="0" borderId="55" xfId="1" applyNumberFormat="1" applyFont="1" applyBorder="1">
      <alignment vertical="center"/>
    </xf>
    <xf numFmtId="177" fontId="3" fillId="0" borderId="56" xfId="1" applyNumberFormat="1" applyFont="1" applyBorder="1">
      <alignment vertical="center"/>
    </xf>
    <xf numFmtId="177" fontId="3" fillId="0" borderId="60" xfId="1" applyNumberFormat="1" applyFont="1" applyBorder="1">
      <alignment vertical="center"/>
    </xf>
    <xf numFmtId="177" fontId="3" fillId="0" borderId="61" xfId="1" applyNumberFormat="1" applyFont="1" applyBorder="1">
      <alignment vertical="center"/>
    </xf>
    <xf numFmtId="177" fontId="3" fillId="0" borderId="62" xfId="1" applyNumberFormat="1" applyFont="1" applyBorder="1">
      <alignment vertical="center"/>
    </xf>
    <xf numFmtId="177" fontId="3" fillId="5" borderId="21" xfId="1" applyNumberFormat="1" applyFont="1" applyFill="1" applyBorder="1" applyAlignment="1">
      <alignment horizontal="center" vertical="center"/>
    </xf>
    <xf numFmtId="0" fontId="3" fillId="5" borderId="21" xfId="0" applyFont="1" applyFill="1" applyBorder="1" applyAlignment="1">
      <alignment horizontal="center" vertical="center" wrapText="1"/>
    </xf>
    <xf numFmtId="177" fontId="3" fillId="0" borderId="63" xfId="1" applyNumberFormat="1" applyFont="1" applyBorder="1">
      <alignment vertical="center"/>
    </xf>
    <xf numFmtId="177" fontId="3" fillId="0" borderId="64" xfId="1" applyNumberFormat="1" applyFont="1" applyBorder="1">
      <alignment vertical="center"/>
    </xf>
    <xf numFmtId="177" fontId="3" fillId="0" borderId="65" xfId="1" applyNumberFormat="1" applyFont="1" applyBorder="1">
      <alignment vertical="center"/>
    </xf>
    <xf numFmtId="177" fontId="3" fillId="0" borderId="66" xfId="0" applyNumberFormat="1" applyFont="1" applyFill="1" applyBorder="1">
      <alignment vertical="center"/>
    </xf>
    <xf numFmtId="0" fontId="2" fillId="2" borderId="0" xfId="0" applyFont="1" applyFill="1">
      <alignment vertical="center"/>
    </xf>
    <xf numFmtId="177" fontId="4" fillId="11" borderId="19" xfId="0" applyNumberFormat="1" applyFont="1" applyFill="1" applyBorder="1" applyAlignment="1">
      <alignment horizontal="center" vertical="center"/>
    </xf>
    <xf numFmtId="0" fontId="3" fillId="9" borderId="24" xfId="0" applyFont="1" applyFill="1" applyBorder="1" applyAlignment="1">
      <alignment horizontal="center" vertical="center"/>
    </xf>
    <xf numFmtId="177" fontId="3" fillId="11" borderId="54" xfId="1" applyNumberFormat="1" applyFont="1" applyFill="1" applyBorder="1">
      <alignment vertical="center"/>
    </xf>
    <xf numFmtId="177" fontId="3" fillId="9" borderId="55" xfId="1" applyNumberFormat="1" applyFont="1" applyFill="1" applyBorder="1">
      <alignment vertical="center"/>
    </xf>
    <xf numFmtId="177" fontId="3" fillId="9" borderId="56" xfId="1" applyNumberFormat="1" applyFont="1" applyFill="1" applyBorder="1">
      <alignment vertical="center"/>
    </xf>
    <xf numFmtId="177" fontId="4" fillId="11" borderId="24" xfId="0" applyNumberFormat="1" applyFont="1" applyFill="1" applyBorder="1" applyAlignment="1">
      <alignment horizontal="center" vertical="center"/>
    </xf>
    <xf numFmtId="177" fontId="3" fillId="9" borderId="24" xfId="0" applyNumberFormat="1" applyFont="1" applyFill="1" applyBorder="1" applyAlignment="1">
      <alignment horizontal="center" vertical="center"/>
    </xf>
    <xf numFmtId="177" fontId="4" fillId="0" borderId="60" xfId="0" applyNumberFormat="1" applyFont="1" applyFill="1" applyBorder="1">
      <alignment vertical="center"/>
    </xf>
    <xf numFmtId="177" fontId="4" fillId="0" borderId="61" xfId="0" applyNumberFormat="1" applyFont="1" applyFill="1" applyBorder="1">
      <alignment vertical="center"/>
    </xf>
    <xf numFmtId="177" fontId="4" fillId="0" borderId="62" xfId="0" applyNumberFormat="1" applyFont="1" applyFill="1" applyBorder="1">
      <alignment vertical="center"/>
    </xf>
    <xf numFmtId="177" fontId="4" fillId="11" borderId="20" xfId="0" applyNumberFormat="1" applyFont="1" applyFill="1" applyBorder="1" applyAlignment="1">
      <alignment horizontal="center" vertical="center"/>
    </xf>
    <xf numFmtId="177" fontId="3" fillId="9" borderId="54" xfId="1" applyNumberFormat="1" applyFont="1" applyFill="1" applyBorder="1">
      <alignment vertical="center"/>
    </xf>
    <xf numFmtId="177" fontId="3" fillId="11" borderId="55" xfId="1" applyNumberFormat="1" applyFont="1" applyFill="1" applyBorder="1">
      <alignment vertical="center"/>
    </xf>
    <xf numFmtId="177" fontId="4" fillId="11" borderId="21" xfId="0" applyNumberFormat="1" applyFont="1" applyFill="1" applyBorder="1" applyAlignment="1">
      <alignment horizontal="center" vertical="center"/>
    </xf>
  </cellXfs>
  <cellStyles count="3">
    <cellStyle name="標準" xfId="0" builtinId="0"/>
    <cellStyle name="桁区切り" xfId="1" builtinId="6"/>
    <cellStyle name="パーセント" xfId="2" builtinId="5"/>
  </cellStyles>
  <tableStyles count="0" defaultTableStyle="TableStyleMedium2" defaultPivotStyle="PivotStyleLight16"/>
  <colors>
    <mruColors>
      <color rgb="FFD9D9D9"/>
      <color rgb="FF00FFFF"/>
      <color rgb="FF66FFCC"/>
      <color rgb="FFFFD2CB"/>
      <color rgb="FF00FFCC"/>
      <color rgb="FFDDEBF7"/>
      <color rgb="FFEDEDED"/>
      <color rgb="FF00FF00"/>
      <color rgb="FFCCECFF"/>
      <color rgb="FFFFFFCC"/>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E78"/>
  <sheetViews>
    <sheetView showGridLines="0" tabSelected="1" zoomScale="55" zoomScaleNormal="55" zoomScaleSheetLayoutView="55" workbookViewId="0">
      <selection sqref="A1:W2"/>
    </sheetView>
  </sheetViews>
  <sheetFormatPr defaultColWidth="3.21875" defaultRowHeight="18.899999999999999" customHeight="1"/>
  <cols>
    <col min="1" max="1" width="3.21875" style="1"/>
    <col min="2" max="5" width="3" style="1" customWidth="1"/>
    <col min="6" max="6" width="7.109375" style="1" customWidth="1"/>
    <col min="7" max="7" width="9.5546875" style="1" customWidth="1"/>
    <col min="8" max="12" width="3.77734375" style="1" customWidth="1"/>
    <col min="13" max="21" width="3" style="1" customWidth="1"/>
    <col min="22" max="22" width="3.33203125" style="1" customWidth="1"/>
    <col min="23" max="44" width="3" style="1" customWidth="1"/>
    <col min="45" max="46" width="3.77734375" style="1" customWidth="1"/>
    <col min="47" max="54" width="2.6640625" style="1" customWidth="1"/>
    <col min="55" max="55" width="1.6640625" style="1" customWidth="1"/>
    <col min="56" max="56" width="3" style="2" customWidth="1"/>
    <col min="57" max="57" width="3" style="3" hidden="1" customWidth="1"/>
    <col min="58" max="58" width="4.21875" style="4" hidden="1" customWidth="1"/>
    <col min="59" max="59" width="28.21875" style="5" hidden="1" customWidth="1"/>
    <col min="60" max="60" width="17.44140625" style="5" hidden="1" customWidth="1"/>
    <col min="61" max="66" width="20.77734375" style="5" hidden="1" customWidth="1"/>
    <col min="67" max="67" width="22.44140625" style="5" hidden="1" customWidth="1"/>
    <col min="68" max="68" width="24.6640625" style="5" hidden="1" customWidth="1"/>
    <col min="69" max="69" width="26.88671875" style="5" hidden="1" customWidth="1"/>
    <col min="70" max="70" width="14.77734375" style="5" hidden="1" customWidth="1"/>
    <col min="71" max="71" width="21.77734375" style="5" hidden="1" customWidth="1"/>
    <col min="72" max="77" width="17.44140625" style="5" hidden="1" customWidth="1"/>
    <col min="78" max="78" width="17.109375" style="5" hidden="1" customWidth="1"/>
    <col min="79" max="80" width="17.109375" style="1" hidden="1" customWidth="1"/>
    <col min="81" max="81" width="17.6640625" style="5" hidden="1" customWidth="1"/>
    <col min="82" max="82" width="18.88671875" style="6" hidden="1" customWidth="1"/>
    <col min="83" max="83" width="17.44140625" style="5" hidden="1" customWidth="1"/>
    <col min="84" max="84" width="23.44140625" style="7" hidden="1" customWidth="1"/>
    <col min="85" max="91" width="21.6640625" style="1" hidden="1" customWidth="1"/>
    <col min="92" max="92" width="17.109375" style="1" hidden="1" customWidth="1"/>
    <col min="93" max="94" width="3.21875" style="1" hidden="1" customWidth="1"/>
    <col min="95" max="16384" width="3.21875" style="1"/>
  </cols>
  <sheetData>
    <row r="1" spans="1:94" ht="18.899999999999999" customHeight="1">
      <c r="A1" s="8" t="s">
        <v>136</v>
      </c>
      <c r="B1" s="8"/>
      <c r="C1" s="8"/>
      <c r="D1" s="8"/>
      <c r="E1" s="8"/>
      <c r="F1" s="8"/>
      <c r="G1" s="8"/>
      <c r="H1" s="8"/>
      <c r="I1" s="8"/>
      <c r="J1" s="8"/>
      <c r="K1" s="8"/>
      <c r="L1" s="8"/>
      <c r="M1" s="8"/>
      <c r="N1" s="8"/>
      <c r="O1" s="8"/>
      <c r="P1" s="8"/>
      <c r="Q1" s="8"/>
      <c r="R1" s="8"/>
      <c r="S1" s="8"/>
      <c r="T1" s="8"/>
      <c r="U1" s="8"/>
      <c r="V1" s="8"/>
      <c r="W1" s="8"/>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F1" s="136"/>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99"/>
      <c r="CE1" s="142"/>
      <c r="CF1" s="229"/>
      <c r="CG1" s="244"/>
      <c r="CH1" s="244"/>
      <c r="CI1" s="244"/>
      <c r="CJ1" s="244"/>
      <c r="CK1" s="244"/>
      <c r="CL1" s="244"/>
      <c r="CM1" s="244"/>
      <c r="CN1" s="244"/>
      <c r="CO1" s="244"/>
      <c r="CP1" s="244"/>
    </row>
    <row r="2" spans="1:94" ht="18.899999999999999" customHeight="1">
      <c r="A2" s="8"/>
      <c r="B2" s="8"/>
      <c r="C2" s="8"/>
      <c r="D2" s="8"/>
      <c r="E2" s="8"/>
      <c r="F2" s="8"/>
      <c r="G2" s="8"/>
      <c r="H2" s="8"/>
      <c r="I2" s="8"/>
      <c r="J2" s="8"/>
      <c r="K2" s="8"/>
      <c r="L2" s="8"/>
      <c r="M2" s="8"/>
      <c r="N2" s="8"/>
      <c r="O2" s="8"/>
      <c r="P2" s="8"/>
      <c r="Q2" s="8"/>
      <c r="R2" s="8"/>
      <c r="S2" s="8"/>
      <c r="T2" s="8"/>
      <c r="U2" s="8"/>
      <c r="V2" s="8"/>
      <c r="W2" s="8"/>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CP2" s="244"/>
    </row>
    <row r="3" spans="1:94" ht="24.75" customHeight="1">
      <c r="B3" s="14"/>
      <c r="C3" s="14"/>
      <c r="D3" s="14"/>
      <c r="E3" s="14"/>
      <c r="F3" s="14"/>
      <c r="BS3" s="177" t="s">
        <v>73</v>
      </c>
      <c r="BT3" s="183"/>
      <c r="BU3" s="183"/>
      <c r="BV3" s="183"/>
      <c r="BW3" s="183"/>
      <c r="BX3" s="183"/>
      <c r="BY3" s="183"/>
      <c r="CP3" s="244"/>
    </row>
    <row r="4" spans="1:94" ht="24.75" customHeight="1">
      <c r="A4" s="9" t="s">
        <v>120</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S4" s="178"/>
      <c r="BT4" s="178" t="s">
        <v>43</v>
      </c>
      <c r="BU4" s="178"/>
      <c r="BV4" s="178" t="s">
        <v>42</v>
      </c>
      <c r="BW4" s="178"/>
      <c r="BX4" s="178" t="s">
        <v>44</v>
      </c>
      <c r="BY4" s="178"/>
      <c r="CP4" s="244"/>
    </row>
    <row r="5" spans="1:94" ht="24.75" customHeight="1">
      <c r="A5" s="9" t="s">
        <v>121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S5" s="178"/>
      <c r="BT5" s="178" t="s">
        <v>59</v>
      </c>
      <c r="BU5" s="178" t="s">
        <v>4</v>
      </c>
      <c r="BV5" s="178" t="s">
        <v>59</v>
      </c>
      <c r="BW5" s="178" t="s">
        <v>4</v>
      </c>
      <c r="BX5" s="178" t="s">
        <v>59</v>
      </c>
      <c r="BY5" s="178" t="s">
        <v>4</v>
      </c>
      <c r="CP5" s="244"/>
    </row>
    <row r="6" spans="1:94" ht="24.75" customHeight="1">
      <c r="A6" s="9" t="s">
        <v>122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S6" s="178" t="s">
        <v>30</v>
      </c>
      <c r="BT6" s="184">
        <v>8.6999999999999994e-002</v>
      </c>
      <c r="BU6" s="187">
        <v>27000</v>
      </c>
      <c r="BV6" s="184">
        <v>3.e-002</v>
      </c>
      <c r="BW6" s="187">
        <v>9100</v>
      </c>
      <c r="BX6" s="184">
        <v>2.2000000000000002e-002</v>
      </c>
      <c r="BY6" s="187">
        <v>9100</v>
      </c>
      <c r="CP6" s="244"/>
    </row>
    <row r="7" spans="1:94" ht="24.75" customHeight="1">
      <c r="A7" s="10" t="s">
        <v>130</v>
      </c>
      <c r="B7" s="10"/>
      <c r="C7" s="10"/>
      <c r="D7" s="10"/>
      <c r="E7" s="10"/>
      <c r="F7" s="10"/>
      <c r="G7" s="10"/>
      <c r="H7" s="10"/>
      <c r="I7" s="10"/>
      <c r="J7" s="10"/>
      <c r="K7" s="10"/>
      <c r="L7" s="10"/>
      <c r="M7" s="10"/>
      <c r="N7" s="10"/>
      <c r="O7" s="10"/>
      <c r="P7" s="10"/>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S7" s="178" t="s">
        <v>11</v>
      </c>
      <c r="BT7" s="185"/>
      <c r="BU7" s="187">
        <v>650000</v>
      </c>
      <c r="BV7" s="185"/>
      <c r="BW7" s="187">
        <v>220000</v>
      </c>
      <c r="BX7" s="185"/>
      <c r="BY7" s="187">
        <v>170000</v>
      </c>
      <c r="CP7" s="244"/>
    </row>
    <row r="8" spans="1:94" ht="24.75" customHeight="1">
      <c r="BS8" s="179" t="s">
        <v>114</v>
      </c>
      <c r="BT8" s="186"/>
      <c r="BU8" s="186">
        <v>19800</v>
      </c>
      <c r="BV8" s="186"/>
      <c r="BW8" s="186">
        <v>6600</v>
      </c>
      <c r="BX8" s="186"/>
      <c r="BY8" s="186">
        <v>5000</v>
      </c>
      <c r="CP8" s="244"/>
    </row>
    <row r="9" spans="1:94" ht="24.75" customHeight="1">
      <c r="A9" s="11" t="s">
        <v>137</v>
      </c>
      <c r="B9" s="11"/>
      <c r="C9" s="11"/>
      <c r="D9" s="11"/>
      <c r="E9" s="11"/>
      <c r="F9" s="11"/>
      <c r="G9" s="11"/>
      <c r="H9" s="11"/>
      <c r="I9" s="11"/>
      <c r="J9" s="11"/>
      <c r="K9" s="11"/>
      <c r="L9" s="11"/>
      <c r="M9" s="11"/>
      <c r="N9" s="11"/>
      <c r="O9" s="11"/>
      <c r="P9" s="11"/>
      <c r="Q9" s="11"/>
      <c r="R9" s="11"/>
      <c r="S9" s="11"/>
      <c r="T9" s="11"/>
      <c r="U9" s="11"/>
      <c r="V9" s="11"/>
      <c r="W9" s="11"/>
      <c r="X9" s="11"/>
      <c r="AF9" s="24"/>
      <c r="AI9" s="91"/>
      <c r="AJ9" s="91"/>
      <c r="BC9" s="24"/>
      <c r="BO9" s="172"/>
      <c r="BS9" s="178"/>
      <c r="BT9" s="178" t="s">
        <v>17</v>
      </c>
      <c r="BU9" s="178" t="s">
        <v>19</v>
      </c>
      <c r="BV9" s="178" t="s">
        <v>34</v>
      </c>
      <c r="BW9" s="183"/>
      <c r="BX9" s="183"/>
      <c r="BY9" s="183"/>
      <c r="CP9" s="244"/>
    </row>
    <row r="10" spans="1:94" ht="24.75" customHeight="1">
      <c r="B10" s="14"/>
      <c r="C10" s="27" t="str">
        <f>IF($C$14="","",$L$45+$X$45+$AJ$45)</f>
        <v/>
      </c>
      <c r="D10" s="37"/>
      <c r="E10" s="37"/>
      <c r="F10" s="37"/>
      <c r="G10" s="37"/>
      <c r="H10" s="37"/>
      <c r="I10" s="48"/>
      <c r="J10" s="14"/>
      <c r="K10" s="14"/>
      <c r="L10" s="14"/>
      <c r="M10" s="14"/>
      <c r="N10" s="68" t="s">
        <v>102</v>
      </c>
      <c r="O10" s="68"/>
      <c r="P10" s="68"/>
      <c r="Q10" s="64"/>
      <c r="R10" s="64"/>
      <c r="S10" s="64"/>
      <c r="T10" s="64"/>
      <c r="U10" s="64"/>
      <c r="V10" s="64"/>
      <c r="W10" s="79" t="str">
        <f>IF($C$14="","",INT($C$49/LEFT($C$14,LEN($C$14)-2)))</f>
        <v/>
      </c>
      <c r="X10" s="79"/>
      <c r="Y10" s="79"/>
      <c r="Z10" s="79"/>
      <c r="AA10" s="79"/>
      <c r="AB10" s="79"/>
      <c r="AC10" s="79"/>
      <c r="AF10" s="24"/>
      <c r="AI10" s="91"/>
      <c r="AJ10" s="91"/>
      <c r="BO10" s="173"/>
      <c r="BS10" s="178" t="s">
        <v>36</v>
      </c>
      <c r="BT10" s="187">
        <v>430000</v>
      </c>
      <c r="BU10" s="187">
        <v>290000</v>
      </c>
      <c r="BV10" s="187">
        <v>535000</v>
      </c>
      <c r="BW10" s="183"/>
      <c r="BX10" s="183"/>
      <c r="BY10" s="183"/>
      <c r="CP10" s="244"/>
    </row>
    <row r="11" spans="1:94" ht="24.75" customHeight="1">
      <c r="B11" s="15"/>
      <c r="C11" s="15"/>
      <c r="D11" s="15"/>
      <c r="E11" s="15"/>
      <c r="F11" s="15"/>
      <c r="G11" s="42"/>
      <c r="H11" s="42"/>
      <c r="I11" s="42"/>
      <c r="J11" s="42"/>
      <c r="K11" s="42"/>
      <c r="L11" s="42"/>
      <c r="M11" s="42"/>
      <c r="N11" s="42"/>
      <c r="O11" s="42"/>
      <c r="P11" s="42"/>
      <c r="Q11" s="42"/>
      <c r="R11" s="42"/>
      <c r="AE11" s="24"/>
      <c r="AF11" s="24"/>
      <c r="AI11" s="91"/>
      <c r="AJ11" s="91"/>
      <c r="BR11" s="176"/>
      <c r="CF11" s="230"/>
      <c r="CG11" s="230"/>
      <c r="CP11" s="244"/>
    </row>
    <row r="12" spans="1:94" ht="15.6" customHeight="1">
      <c r="B12" s="7"/>
      <c r="C12" s="7"/>
      <c r="D12" s="7"/>
      <c r="E12" s="7"/>
      <c r="F12" s="7"/>
      <c r="BD12" s="127"/>
      <c r="BO12" s="174"/>
      <c r="BP12" s="172"/>
      <c r="BR12" s="176"/>
      <c r="CC12" s="1"/>
      <c r="CD12" s="5" t="s">
        <v>82</v>
      </c>
      <c r="CF12" s="5"/>
      <c r="CG12" s="245" t="s">
        <v>113</v>
      </c>
      <c r="CH12" s="255"/>
      <c r="CI12" s="255"/>
      <c r="CJ12" s="255"/>
      <c r="CK12" s="255"/>
      <c r="CL12" s="255"/>
      <c r="CM12" s="255"/>
      <c r="CN12" s="258"/>
      <c r="CP12" s="244"/>
    </row>
    <row r="13" spans="1:94" ht="24.75" customHeight="1">
      <c r="A13" s="9" t="s">
        <v>49</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127"/>
      <c r="BE13" s="133"/>
      <c r="BF13" s="140" t="s">
        <v>99</v>
      </c>
      <c r="BG13" s="143" t="s">
        <v>90</v>
      </c>
      <c r="BH13" s="153" t="s">
        <v>39</v>
      </c>
      <c r="BI13" s="153" t="s">
        <v>47</v>
      </c>
      <c r="BJ13" s="153" t="s">
        <v>9</v>
      </c>
      <c r="BK13" s="143" t="s">
        <v>23</v>
      </c>
      <c r="BL13" s="143" t="s">
        <v>63</v>
      </c>
      <c r="BM13" s="143" t="s">
        <v>14</v>
      </c>
      <c r="BN13" s="143" t="s">
        <v>40</v>
      </c>
      <c r="BO13" s="143" t="s">
        <v>107</v>
      </c>
      <c r="BP13" s="143" t="s">
        <v>60</v>
      </c>
      <c r="BQ13" s="143" t="s">
        <v>91</v>
      </c>
      <c r="BR13" s="143" t="s">
        <v>88</v>
      </c>
      <c r="BS13" s="143" t="s">
        <v>89</v>
      </c>
      <c r="BT13" s="153" t="s">
        <v>35</v>
      </c>
      <c r="BU13" s="143" t="s">
        <v>18</v>
      </c>
      <c r="BV13" s="143" t="s">
        <v>25</v>
      </c>
      <c r="BW13" s="143" t="s">
        <v>0</v>
      </c>
      <c r="BX13" s="143" t="s">
        <v>16</v>
      </c>
      <c r="BY13" s="143" t="s">
        <v>57</v>
      </c>
      <c r="BZ13" s="143" t="s">
        <v>41</v>
      </c>
      <c r="CA13" s="194" t="s">
        <v>98</v>
      </c>
      <c r="CB13" s="194" t="s">
        <v>115</v>
      </c>
      <c r="CC13" s="194" t="s">
        <v>116</v>
      </c>
      <c r="CD13" s="169" t="s">
        <v>83</v>
      </c>
      <c r="CE13" s="211" t="s">
        <v>84</v>
      </c>
      <c r="CF13" s="231"/>
      <c r="CG13" s="246" t="s">
        <v>22</v>
      </c>
      <c r="CH13" s="246" t="s">
        <v>92</v>
      </c>
      <c r="CI13" s="246" t="s">
        <v>26</v>
      </c>
      <c r="CJ13" s="246" t="s">
        <v>93</v>
      </c>
      <c r="CK13" s="246" t="s">
        <v>95</v>
      </c>
      <c r="CL13" s="246" t="s">
        <v>96</v>
      </c>
      <c r="CM13" s="246" t="s">
        <v>97</v>
      </c>
      <c r="CN13" s="246" t="s">
        <v>10</v>
      </c>
      <c r="CP13" s="244"/>
    </row>
    <row r="14" spans="1:94" ht="24.75" customHeight="1">
      <c r="C14" s="28"/>
      <c r="D14" s="38"/>
      <c r="E14" s="38"/>
      <c r="F14" s="38"/>
      <c r="G14" s="38"/>
      <c r="H14" s="38"/>
      <c r="I14" s="49"/>
      <c r="M14" s="24"/>
      <c r="N14" s="36"/>
      <c r="O14" s="36"/>
      <c r="BD14" s="128"/>
      <c r="BE14" s="133"/>
      <c r="BF14" s="140"/>
      <c r="BG14" s="144"/>
      <c r="BH14" s="144"/>
      <c r="BI14" s="144"/>
      <c r="BJ14" s="144"/>
      <c r="BK14" s="163"/>
      <c r="BL14" s="163"/>
      <c r="BM14" s="163"/>
      <c r="BN14" s="163"/>
      <c r="BO14" s="163"/>
      <c r="BP14" s="144"/>
      <c r="BQ14" s="144"/>
      <c r="BR14" s="163"/>
      <c r="BS14" s="144"/>
      <c r="BT14" s="144"/>
      <c r="BU14" s="144"/>
      <c r="BV14" s="144"/>
      <c r="BW14" s="144"/>
      <c r="BX14" s="144"/>
      <c r="BY14" s="144"/>
      <c r="BZ14" s="144"/>
      <c r="CA14" s="195"/>
      <c r="CB14" s="195"/>
      <c r="CC14" s="195"/>
      <c r="CD14" s="200">
        <v>0</v>
      </c>
      <c r="CE14" s="215"/>
      <c r="CF14" s="232">
        <v>0</v>
      </c>
      <c r="CG14" s="247">
        <f t="shared" ref="CG14:CN14" si="0">$CF14</f>
        <v>0</v>
      </c>
      <c r="CH14" s="256">
        <f t="shared" si="0"/>
        <v>0</v>
      </c>
      <c r="CI14" s="256">
        <f t="shared" si="0"/>
        <v>0</v>
      </c>
      <c r="CJ14" s="256">
        <f t="shared" si="0"/>
        <v>0</v>
      </c>
      <c r="CK14" s="256">
        <f t="shared" si="0"/>
        <v>0</v>
      </c>
      <c r="CL14" s="256">
        <f t="shared" si="0"/>
        <v>0</v>
      </c>
      <c r="CM14" s="256">
        <f t="shared" si="0"/>
        <v>0</v>
      </c>
      <c r="CN14" s="256">
        <f t="shared" si="0"/>
        <v>0</v>
      </c>
      <c r="CP14" s="244"/>
    </row>
    <row r="15" spans="1:94" ht="24.75" customHeight="1">
      <c r="K15" s="61"/>
      <c r="L15" s="61"/>
      <c r="M15" s="61"/>
      <c r="N15" s="61"/>
      <c r="O15" s="61"/>
      <c r="BD15" s="128"/>
      <c r="BE15" s="133"/>
      <c r="BF15" s="140"/>
      <c r="BG15" s="144"/>
      <c r="BH15" s="144"/>
      <c r="BI15" s="144"/>
      <c r="BJ15" s="144"/>
      <c r="BK15" s="163"/>
      <c r="BL15" s="163"/>
      <c r="BM15" s="163"/>
      <c r="BN15" s="163"/>
      <c r="BO15" s="163"/>
      <c r="BP15" s="144"/>
      <c r="BQ15" s="144"/>
      <c r="BR15" s="163"/>
      <c r="BS15" s="144"/>
      <c r="BT15" s="144"/>
      <c r="BU15" s="144"/>
      <c r="BV15" s="144"/>
      <c r="BW15" s="144"/>
      <c r="BX15" s="144"/>
      <c r="BY15" s="144"/>
      <c r="BZ15" s="144"/>
      <c r="CA15" s="195"/>
      <c r="CB15" s="195"/>
      <c r="CC15" s="195"/>
      <c r="CD15" s="201">
        <v>551000</v>
      </c>
      <c r="CE15" s="216"/>
      <c r="CF15" s="233">
        <v>550000</v>
      </c>
      <c r="CG15" s="248">
        <f>$N21-$CF15</f>
        <v>-550000</v>
      </c>
      <c r="CH15" s="248">
        <f>$N22-$CF15</f>
        <v>-550000</v>
      </c>
      <c r="CI15" s="248">
        <f>$N23-$CF15</f>
        <v>-550000</v>
      </c>
      <c r="CJ15" s="248">
        <f>$N24-$CF15</f>
        <v>-550000</v>
      </c>
      <c r="CK15" s="248">
        <f>$N25-$CF15</f>
        <v>-550000</v>
      </c>
      <c r="CL15" s="248">
        <f>$N26-$CF15</f>
        <v>-550000</v>
      </c>
      <c r="CM15" s="248">
        <f>$N27-$CF15</f>
        <v>-550000</v>
      </c>
      <c r="CN15" s="248">
        <f>$N28-$CF15</f>
        <v>-550000</v>
      </c>
      <c r="CP15" s="244"/>
    </row>
    <row r="16" spans="1:94" ht="24.75" customHeight="1">
      <c r="A16" s="9" t="s">
        <v>33</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128"/>
      <c r="BE16" s="133"/>
      <c r="BF16" s="140"/>
      <c r="BG16" s="145"/>
      <c r="BH16" s="145"/>
      <c r="BI16" s="145"/>
      <c r="BJ16" s="145"/>
      <c r="BK16" s="164"/>
      <c r="BL16" s="164"/>
      <c r="BM16" s="164"/>
      <c r="BN16" s="164"/>
      <c r="BO16" s="164"/>
      <c r="BP16" s="145"/>
      <c r="BQ16" s="145"/>
      <c r="BR16" s="164"/>
      <c r="BS16" s="145"/>
      <c r="BT16" s="145"/>
      <c r="BU16" s="145"/>
      <c r="BV16" s="145"/>
      <c r="BW16" s="145"/>
      <c r="BX16" s="145"/>
      <c r="BY16" s="145"/>
      <c r="BZ16" s="145"/>
      <c r="CA16" s="196"/>
      <c r="CB16" s="196"/>
      <c r="CC16" s="196"/>
      <c r="CD16" s="201">
        <v>1619000</v>
      </c>
      <c r="CE16" s="216"/>
      <c r="CF16" s="233">
        <v>1069000</v>
      </c>
      <c r="CG16" s="248">
        <f t="shared" ref="CG16:CN19" si="1">$CF16</f>
        <v>1069000</v>
      </c>
      <c r="CH16" s="248">
        <f t="shared" si="1"/>
        <v>1069000</v>
      </c>
      <c r="CI16" s="248">
        <f t="shared" si="1"/>
        <v>1069000</v>
      </c>
      <c r="CJ16" s="248">
        <f t="shared" si="1"/>
        <v>1069000</v>
      </c>
      <c r="CK16" s="248">
        <f t="shared" si="1"/>
        <v>1069000</v>
      </c>
      <c r="CL16" s="248">
        <f t="shared" si="1"/>
        <v>1069000</v>
      </c>
      <c r="CM16" s="248">
        <f t="shared" si="1"/>
        <v>1069000</v>
      </c>
      <c r="CN16" s="248">
        <f t="shared" si="1"/>
        <v>1069000</v>
      </c>
      <c r="CP16" s="244"/>
    </row>
    <row r="17" spans="2:94" ht="24.75" customHeight="1">
      <c r="B17" s="16" t="s">
        <v>54</v>
      </c>
      <c r="C17" s="29"/>
      <c r="D17" s="29"/>
      <c r="E17" s="29"/>
      <c r="F17" s="29"/>
      <c r="G17" s="43" t="s">
        <v>27</v>
      </c>
      <c r="H17" s="29"/>
      <c r="I17" s="29"/>
      <c r="J17" s="29"/>
      <c r="K17" s="29"/>
      <c r="L17" s="29"/>
      <c r="M17" s="29"/>
      <c r="N17" s="43" t="s">
        <v>134</v>
      </c>
      <c r="O17" s="43"/>
      <c r="P17" s="43"/>
      <c r="Q17" s="43"/>
      <c r="R17" s="43"/>
      <c r="S17" s="43"/>
      <c r="T17" s="43"/>
      <c r="U17" s="43"/>
      <c r="V17" s="43" t="s">
        <v>135</v>
      </c>
      <c r="W17" s="43"/>
      <c r="X17" s="43"/>
      <c r="Y17" s="43"/>
      <c r="Z17" s="43"/>
      <c r="AA17" s="43"/>
      <c r="AB17" s="43"/>
      <c r="AC17" s="43" t="s">
        <v>119</v>
      </c>
      <c r="AD17" s="43"/>
      <c r="AE17" s="43"/>
      <c r="AF17" s="43"/>
      <c r="AG17" s="43"/>
      <c r="AH17" s="43"/>
      <c r="AI17" s="43"/>
      <c r="AJ17" s="43" t="s">
        <v>105</v>
      </c>
      <c r="AK17" s="43"/>
      <c r="AL17" s="43"/>
      <c r="AM17" s="43"/>
      <c r="AN17" s="43"/>
      <c r="AO17" s="98"/>
      <c r="AP17" s="102" t="s">
        <v>67</v>
      </c>
      <c r="AQ17" s="106"/>
      <c r="AR17" s="106"/>
      <c r="AS17" s="106"/>
      <c r="AT17" s="106"/>
      <c r="AU17" s="115" t="s">
        <v>24</v>
      </c>
      <c r="AV17" s="119"/>
      <c r="AW17" s="119"/>
      <c r="AX17" s="119"/>
      <c r="AY17" s="119"/>
      <c r="AZ17" s="119"/>
      <c r="BA17" s="119"/>
      <c r="BB17" s="119"/>
      <c r="BC17" s="123"/>
      <c r="BD17" s="94"/>
      <c r="BE17" s="134"/>
      <c r="BF17" s="141">
        <v>1</v>
      </c>
      <c r="BG17" s="146">
        <f t="shared" ref="BG17:BG24" si="2">IF(BQ17-BR17-BS17&gt;0,BQ17-BR17-BS17,0)</f>
        <v>0</v>
      </c>
      <c r="BH17" s="146">
        <f t="shared" ref="BH17:BH24" si="3">IF(G21="65歳～74歳",VLOOKUP(V21,$CD$36:$CN$41,BF17+3),VLOOKUP(V21,$CD$29:$CN$34,BF17+3))</f>
        <v>0</v>
      </c>
      <c r="BI17" s="146">
        <f t="shared" ref="BI17:BI24" si="4">IF(AC21+BG17+BH17&lt;0,0,AC21+BG17+BH17)</f>
        <v>0</v>
      </c>
      <c r="BJ17" s="146">
        <f t="shared" ref="BJ17:BJ24" si="5">IF(BI17&gt;=$CD$48,BI17,IF(BI17&gt;=$CD$47,BI17-$CF$47,IF(BI17&gt;=$CD$46,BI17-$CF$46,IF(BI17&gt;$CD$45,IF(BI17-$CF$45&lt;0,0,BI17-$CF$45),0))))</f>
        <v>0</v>
      </c>
      <c r="BK17" s="165">
        <f t="shared" ref="BK17:BK24" si="6">IF(N21&gt;$CF$15,1,0)</f>
        <v>0</v>
      </c>
      <c r="BL17" s="165">
        <f t="shared" ref="BL17:BL24" si="7">IF(G21="65歳～74歳",IF(V21&gt;1250000,1,0),IF(V21&gt;600000,1,0))</f>
        <v>0</v>
      </c>
      <c r="BM17" s="165">
        <f t="shared" ref="BM17:BM24" si="8">IF(SUM(BK17:BL17)&gt;0,1,0)</f>
        <v>0</v>
      </c>
      <c r="BN17" s="165">
        <f t="shared" ref="BN17:BN24" si="9">IF(AP21&lt;&gt;"擬制世帯主",IF(G21&lt;&gt;"",1,0),0)</f>
        <v>0</v>
      </c>
      <c r="BO17" s="165">
        <f t="shared" ref="BO17:BO24" si="10">IF(G21="未就学児（小学校入学前）",1,0)</f>
        <v>0</v>
      </c>
      <c r="BP17" s="175">
        <f t="shared" ref="BP17:BP24" si="11">VLOOKUP(N21,$CD$13:$CN$24,BF17+3)</f>
        <v>0</v>
      </c>
      <c r="BQ17" s="175">
        <f t="shared" ref="BQ17:BQ24" si="12">IF(AJ21="非自発的失業",INT(BP17*30%),BP17)</f>
        <v>0</v>
      </c>
      <c r="BR17" s="175">
        <f t="shared" ref="BR17:BR24" si="13">ROUNDUP(IF(AND(N21&gt;8500000,AU21="所得金額調整控除該当"),IF(N21&gt;10000000,(10000000-8500000)*10%,(N21-8500000)*10%),0),0)</f>
        <v>0</v>
      </c>
      <c r="BS17" s="175">
        <f t="shared" ref="BS17:BS24" si="14">IF(AND(BQ17-BR17&gt;0,BH17&gt;0),(IF((BQ17-BR17)&gt;100000,100000,(BQ17-BR17))+IF(BH17&gt;100000,100000,BH17))-100000,0)</f>
        <v>0</v>
      </c>
      <c r="BT17" s="175">
        <f t="shared" ref="BT17:BT24" si="15">IF(G21="65歳～74歳",IF(BH17&gt;=150000,BI17-150000,BI17-BH17),BI17)</f>
        <v>0</v>
      </c>
      <c r="BU17" s="175" t="str">
        <f t="shared" ref="BU17:BU24" si="16">IF(G21="","",IF(AP21="",INT(BJ17*$BT$6),0))</f>
        <v/>
      </c>
      <c r="BV17" s="175" t="str">
        <f t="shared" ref="BV17:BV24" si="17">IF(G21="","",IF(AP21="",$BU$6,0))</f>
        <v/>
      </c>
      <c r="BW17" s="175" t="str">
        <f t="shared" ref="BW17:BW24" si="18">IF(G21="","",IF(AP21="",INT(BJ17*$BV$6),0))</f>
        <v/>
      </c>
      <c r="BX17" s="175" t="str">
        <f t="shared" ref="BX17:BX24" si="19">IF(G21="","",IF(AP21="",$BW$6,0))</f>
        <v/>
      </c>
      <c r="BY17" s="175" t="str">
        <f t="shared" ref="BY17:BY24" si="20">IF(G21="40歳～64歳",IF(AP21="",INT(BJ17*$BX$6),0),"")</f>
        <v/>
      </c>
      <c r="BZ17" s="175" t="str">
        <f t="shared" ref="BZ17:BZ24" si="21">IF(G21="40歳～64歳",IF(AP21="",$BY$6,0),"")</f>
        <v/>
      </c>
      <c r="CA17" s="175" t="str">
        <f t="shared" ref="CA17:CA24" si="22">IF(G21="","",IF(AP21="",$BU$8,0))</f>
        <v/>
      </c>
      <c r="CB17" s="175" t="str">
        <f t="shared" ref="CB17:CB24" si="23">IF(G21="","",IF(AP21="",$BW$8,0))</f>
        <v/>
      </c>
      <c r="CC17" s="175" t="str">
        <f t="shared" ref="CC17:CC24" si="24">IF(G21="40歳～64歳",IF(AP21="",$BY$8,0),"")</f>
        <v/>
      </c>
      <c r="CD17" s="201">
        <v>1620000</v>
      </c>
      <c r="CE17" s="216"/>
      <c r="CF17" s="233">
        <v>1070000</v>
      </c>
      <c r="CG17" s="248">
        <f t="shared" si="1"/>
        <v>1070000</v>
      </c>
      <c r="CH17" s="248">
        <f t="shared" si="1"/>
        <v>1070000</v>
      </c>
      <c r="CI17" s="248">
        <f t="shared" si="1"/>
        <v>1070000</v>
      </c>
      <c r="CJ17" s="248">
        <f t="shared" si="1"/>
        <v>1070000</v>
      </c>
      <c r="CK17" s="248">
        <f t="shared" si="1"/>
        <v>1070000</v>
      </c>
      <c r="CL17" s="248">
        <f t="shared" si="1"/>
        <v>1070000</v>
      </c>
      <c r="CM17" s="248">
        <f t="shared" si="1"/>
        <v>1070000</v>
      </c>
      <c r="CN17" s="248">
        <f t="shared" si="1"/>
        <v>1070000</v>
      </c>
      <c r="CP17" s="244"/>
    </row>
    <row r="18" spans="2:94" ht="24.75" customHeight="1">
      <c r="B18" s="17"/>
      <c r="C18" s="30"/>
      <c r="D18" s="30"/>
      <c r="E18" s="30"/>
      <c r="F18" s="30"/>
      <c r="G18" s="30"/>
      <c r="H18" s="30"/>
      <c r="I18" s="30"/>
      <c r="J18" s="30"/>
      <c r="K18" s="30"/>
      <c r="L18" s="30"/>
      <c r="M18" s="30"/>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99"/>
      <c r="AP18" s="103"/>
      <c r="AQ18" s="107"/>
      <c r="AR18" s="107"/>
      <c r="AS18" s="107"/>
      <c r="AT18" s="107"/>
      <c r="AU18" s="116"/>
      <c r="AV18" s="120"/>
      <c r="AW18" s="120"/>
      <c r="AX18" s="120"/>
      <c r="AY18" s="120"/>
      <c r="AZ18" s="120"/>
      <c r="BA18" s="120"/>
      <c r="BB18" s="120"/>
      <c r="BC18" s="124"/>
      <c r="BD18" s="94"/>
      <c r="BE18" s="134"/>
      <c r="BF18" s="141">
        <v>2</v>
      </c>
      <c r="BG18" s="146">
        <f t="shared" si="2"/>
        <v>0</v>
      </c>
      <c r="BH18" s="146">
        <f t="shared" si="3"/>
        <v>0</v>
      </c>
      <c r="BI18" s="146">
        <f t="shared" si="4"/>
        <v>0</v>
      </c>
      <c r="BJ18" s="146">
        <f t="shared" si="5"/>
        <v>0</v>
      </c>
      <c r="BK18" s="165">
        <f t="shared" si="6"/>
        <v>0</v>
      </c>
      <c r="BL18" s="165">
        <f t="shared" si="7"/>
        <v>0</v>
      </c>
      <c r="BM18" s="165">
        <f t="shared" si="8"/>
        <v>0</v>
      </c>
      <c r="BN18" s="165">
        <f t="shared" si="9"/>
        <v>0</v>
      </c>
      <c r="BO18" s="165">
        <f t="shared" si="10"/>
        <v>0</v>
      </c>
      <c r="BP18" s="175">
        <f t="shared" si="11"/>
        <v>0</v>
      </c>
      <c r="BQ18" s="175">
        <f t="shared" si="12"/>
        <v>0</v>
      </c>
      <c r="BR18" s="175">
        <f t="shared" si="13"/>
        <v>0</v>
      </c>
      <c r="BS18" s="175">
        <f t="shared" si="14"/>
        <v>0</v>
      </c>
      <c r="BT18" s="175">
        <f t="shared" si="15"/>
        <v>0</v>
      </c>
      <c r="BU18" s="175" t="str">
        <f t="shared" si="16"/>
        <v/>
      </c>
      <c r="BV18" s="175" t="str">
        <f t="shared" si="17"/>
        <v/>
      </c>
      <c r="BW18" s="175" t="str">
        <f t="shared" si="18"/>
        <v/>
      </c>
      <c r="BX18" s="175" t="str">
        <f t="shared" si="19"/>
        <v/>
      </c>
      <c r="BY18" s="175" t="str">
        <f t="shared" si="20"/>
        <v/>
      </c>
      <c r="BZ18" s="175" t="str">
        <f t="shared" si="21"/>
        <v/>
      </c>
      <c r="CA18" s="175" t="str">
        <f t="shared" si="22"/>
        <v/>
      </c>
      <c r="CB18" s="175" t="str">
        <f t="shared" si="23"/>
        <v/>
      </c>
      <c r="CC18" s="175" t="str">
        <f t="shared" si="24"/>
        <v/>
      </c>
      <c r="CD18" s="201">
        <v>1622000</v>
      </c>
      <c r="CE18" s="216"/>
      <c r="CF18" s="233">
        <v>1072000</v>
      </c>
      <c r="CG18" s="248">
        <f t="shared" si="1"/>
        <v>1072000</v>
      </c>
      <c r="CH18" s="248">
        <f t="shared" si="1"/>
        <v>1072000</v>
      </c>
      <c r="CI18" s="248">
        <f t="shared" si="1"/>
        <v>1072000</v>
      </c>
      <c r="CJ18" s="248">
        <f t="shared" si="1"/>
        <v>1072000</v>
      </c>
      <c r="CK18" s="248">
        <f t="shared" si="1"/>
        <v>1072000</v>
      </c>
      <c r="CL18" s="248">
        <f t="shared" si="1"/>
        <v>1072000</v>
      </c>
      <c r="CM18" s="248">
        <f t="shared" si="1"/>
        <v>1072000</v>
      </c>
      <c r="CN18" s="248">
        <f t="shared" si="1"/>
        <v>1072000</v>
      </c>
      <c r="CP18" s="244"/>
    </row>
    <row r="19" spans="2:94" ht="24.75" customHeight="1">
      <c r="B19" s="17"/>
      <c r="C19" s="30"/>
      <c r="D19" s="30"/>
      <c r="E19" s="30"/>
      <c r="F19" s="30"/>
      <c r="G19" s="30"/>
      <c r="H19" s="30"/>
      <c r="I19" s="30"/>
      <c r="J19" s="30"/>
      <c r="K19" s="30"/>
      <c r="L19" s="30"/>
      <c r="M19" s="30"/>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99"/>
      <c r="AP19" s="103"/>
      <c r="AQ19" s="107"/>
      <c r="AR19" s="107"/>
      <c r="AS19" s="107"/>
      <c r="AT19" s="107"/>
      <c r="AU19" s="116"/>
      <c r="AV19" s="120"/>
      <c r="AW19" s="120"/>
      <c r="AX19" s="120"/>
      <c r="AY19" s="120"/>
      <c r="AZ19" s="120"/>
      <c r="BA19" s="120"/>
      <c r="BB19" s="120"/>
      <c r="BC19" s="124"/>
      <c r="BD19" s="94"/>
      <c r="BE19" s="134"/>
      <c r="BF19" s="141">
        <v>3</v>
      </c>
      <c r="BG19" s="146">
        <f t="shared" si="2"/>
        <v>0</v>
      </c>
      <c r="BH19" s="146">
        <f t="shared" si="3"/>
        <v>0</v>
      </c>
      <c r="BI19" s="146">
        <f t="shared" si="4"/>
        <v>0</v>
      </c>
      <c r="BJ19" s="146">
        <f t="shared" si="5"/>
        <v>0</v>
      </c>
      <c r="BK19" s="165">
        <f t="shared" si="6"/>
        <v>0</v>
      </c>
      <c r="BL19" s="165">
        <f t="shared" si="7"/>
        <v>0</v>
      </c>
      <c r="BM19" s="165">
        <f t="shared" si="8"/>
        <v>0</v>
      </c>
      <c r="BN19" s="165">
        <f t="shared" si="9"/>
        <v>0</v>
      </c>
      <c r="BO19" s="165">
        <f t="shared" si="10"/>
        <v>0</v>
      </c>
      <c r="BP19" s="175">
        <f t="shared" si="11"/>
        <v>0</v>
      </c>
      <c r="BQ19" s="175">
        <f t="shared" si="12"/>
        <v>0</v>
      </c>
      <c r="BR19" s="175">
        <f t="shared" si="13"/>
        <v>0</v>
      </c>
      <c r="BS19" s="175">
        <f t="shared" si="14"/>
        <v>0</v>
      </c>
      <c r="BT19" s="175">
        <f t="shared" si="15"/>
        <v>0</v>
      </c>
      <c r="BU19" s="175" t="str">
        <f t="shared" si="16"/>
        <v/>
      </c>
      <c r="BV19" s="175" t="str">
        <f t="shared" si="17"/>
        <v/>
      </c>
      <c r="BW19" s="175" t="str">
        <f t="shared" si="18"/>
        <v/>
      </c>
      <c r="BX19" s="175" t="str">
        <f t="shared" si="19"/>
        <v/>
      </c>
      <c r="BY19" s="175" t="str">
        <f t="shared" si="20"/>
        <v/>
      </c>
      <c r="BZ19" s="175" t="str">
        <f t="shared" si="21"/>
        <v/>
      </c>
      <c r="CA19" s="175" t="str">
        <f t="shared" si="22"/>
        <v/>
      </c>
      <c r="CB19" s="175" t="str">
        <f t="shared" si="23"/>
        <v/>
      </c>
      <c r="CC19" s="175" t="str">
        <f t="shared" si="24"/>
        <v/>
      </c>
      <c r="CD19" s="201">
        <v>1624000</v>
      </c>
      <c r="CE19" s="216"/>
      <c r="CF19" s="233">
        <v>1074000</v>
      </c>
      <c r="CG19" s="248">
        <f t="shared" si="1"/>
        <v>1074000</v>
      </c>
      <c r="CH19" s="248">
        <f t="shared" si="1"/>
        <v>1074000</v>
      </c>
      <c r="CI19" s="248">
        <f t="shared" si="1"/>
        <v>1074000</v>
      </c>
      <c r="CJ19" s="257">
        <f t="shared" si="1"/>
        <v>1074000</v>
      </c>
      <c r="CK19" s="248">
        <f t="shared" si="1"/>
        <v>1074000</v>
      </c>
      <c r="CL19" s="248">
        <f t="shared" si="1"/>
        <v>1074000</v>
      </c>
      <c r="CM19" s="248">
        <f t="shared" si="1"/>
        <v>1074000</v>
      </c>
      <c r="CN19" s="248">
        <f t="shared" si="1"/>
        <v>1074000</v>
      </c>
      <c r="CP19" s="244"/>
    </row>
    <row r="20" spans="2:94" ht="24.75" customHeight="1">
      <c r="B20" s="17"/>
      <c r="C20" s="30"/>
      <c r="D20" s="30"/>
      <c r="E20" s="30"/>
      <c r="F20" s="30"/>
      <c r="G20" s="30"/>
      <c r="H20" s="30"/>
      <c r="I20" s="30"/>
      <c r="J20" s="30"/>
      <c r="K20" s="30"/>
      <c r="L20" s="30"/>
      <c r="M20" s="30"/>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99"/>
      <c r="AP20" s="103"/>
      <c r="AQ20" s="107"/>
      <c r="AR20" s="107"/>
      <c r="AS20" s="107"/>
      <c r="AT20" s="107"/>
      <c r="AU20" s="116"/>
      <c r="AV20" s="120"/>
      <c r="AW20" s="120"/>
      <c r="AX20" s="120"/>
      <c r="AY20" s="120"/>
      <c r="AZ20" s="120"/>
      <c r="BA20" s="120"/>
      <c r="BB20" s="120"/>
      <c r="BC20" s="124"/>
      <c r="BD20" s="94"/>
      <c r="BE20" s="134"/>
      <c r="BF20" s="141">
        <v>4</v>
      </c>
      <c r="BG20" s="146">
        <f t="shared" si="2"/>
        <v>0</v>
      </c>
      <c r="BH20" s="146">
        <f t="shared" si="3"/>
        <v>0</v>
      </c>
      <c r="BI20" s="146">
        <f t="shared" si="4"/>
        <v>0</v>
      </c>
      <c r="BJ20" s="146">
        <f t="shared" si="5"/>
        <v>0</v>
      </c>
      <c r="BK20" s="165">
        <f t="shared" si="6"/>
        <v>0</v>
      </c>
      <c r="BL20" s="165">
        <f t="shared" si="7"/>
        <v>0</v>
      </c>
      <c r="BM20" s="165">
        <f t="shared" si="8"/>
        <v>0</v>
      </c>
      <c r="BN20" s="165">
        <f t="shared" si="9"/>
        <v>0</v>
      </c>
      <c r="BO20" s="165">
        <f t="shared" si="10"/>
        <v>0</v>
      </c>
      <c r="BP20" s="175">
        <f t="shared" si="11"/>
        <v>0</v>
      </c>
      <c r="BQ20" s="175">
        <f t="shared" si="12"/>
        <v>0</v>
      </c>
      <c r="BR20" s="175">
        <f t="shared" si="13"/>
        <v>0</v>
      </c>
      <c r="BS20" s="175">
        <f t="shared" si="14"/>
        <v>0</v>
      </c>
      <c r="BT20" s="175">
        <f t="shared" si="15"/>
        <v>0</v>
      </c>
      <c r="BU20" s="175" t="str">
        <f t="shared" si="16"/>
        <v/>
      </c>
      <c r="BV20" s="175" t="str">
        <f t="shared" si="17"/>
        <v/>
      </c>
      <c r="BW20" s="175" t="str">
        <f t="shared" si="18"/>
        <v/>
      </c>
      <c r="BX20" s="175" t="str">
        <f t="shared" si="19"/>
        <v/>
      </c>
      <c r="BY20" s="175" t="str">
        <f t="shared" si="20"/>
        <v/>
      </c>
      <c r="BZ20" s="175" t="str">
        <f t="shared" si="21"/>
        <v/>
      </c>
      <c r="CA20" s="175" t="str">
        <f t="shared" si="22"/>
        <v/>
      </c>
      <c r="CB20" s="175" t="str">
        <f t="shared" si="23"/>
        <v/>
      </c>
      <c r="CC20" s="175" t="str">
        <f t="shared" si="24"/>
        <v/>
      </c>
      <c r="CD20" s="201">
        <v>1628000</v>
      </c>
      <c r="CE20" s="216">
        <v>0.6</v>
      </c>
      <c r="CF20" s="233">
        <v>100000</v>
      </c>
      <c r="CG20" s="248">
        <f>INT(TRUNC(($N21/4),-3)*4*$CE20+$CF20)</f>
        <v>100000</v>
      </c>
      <c r="CH20" s="248">
        <f>INT(TRUNC(($N22/4),-3)*4*$CE20+$CF20)</f>
        <v>100000</v>
      </c>
      <c r="CI20" s="248">
        <f>INT(TRUNC(($N23/4),-3)*4*$CE20+$CF20)</f>
        <v>100000</v>
      </c>
      <c r="CJ20" s="257">
        <f>INT(TRUNC(($N24/4),-3)*4*$CE20+$CF20)</f>
        <v>100000</v>
      </c>
      <c r="CK20" s="257">
        <f>INT(TRUNC(($N25/4),-3)*4*$CE20+$CF20)</f>
        <v>100000</v>
      </c>
      <c r="CL20" s="257">
        <f>INT(TRUNC(($N26/4),-3)*4*$CE20+$CF20)</f>
        <v>100000</v>
      </c>
      <c r="CM20" s="257">
        <f>INT(TRUNC(($N27/4),-3)*4*$CE20+$CF20)</f>
        <v>100000</v>
      </c>
      <c r="CN20" s="257">
        <f>INT(TRUNC(($N28/4),-3)*4*$CE20+$CF20)</f>
        <v>100000</v>
      </c>
      <c r="CP20" s="244"/>
    </row>
    <row r="21" spans="2:94" ht="24.75" customHeight="1">
      <c r="B21" s="18" t="s">
        <v>56</v>
      </c>
      <c r="C21" s="31"/>
      <c r="D21" s="31"/>
      <c r="E21" s="31"/>
      <c r="F21" s="31"/>
      <c r="G21" s="44"/>
      <c r="H21" s="44"/>
      <c r="I21" s="44"/>
      <c r="J21" s="44"/>
      <c r="K21" s="44"/>
      <c r="L21" s="44"/>
      <c r="M21" s="44"/>
      <c r="N21" s="70"/>
      <c r="O21" s="70"/>
      <c r="P21" s="70"/>
      <c r="Q21" s="70"/>
      <c r="R21" s="70"/>
      <c r="S21" s="70"/>
      <c r="T21" s="70"/>
      <c r="U21" s="70"/>
      <c r="V21" s="70"/>
      <c r="W21" s="70"/>
      <c r="X21" s="70"/>
      <c r="Y21" s="70"/>
      <c r="Z21" s="70"/>
      <c r="AA21" s="70"/>
      <c r="AB21" s="70"/>
      <c r="AC21" s="70"/>
      <c r="AD21" s="70"/>
      <c r="AE21" s="70"/>
      <c r="AF21" s="70"/>
      <c r="AG21" s="70"/>
      <c r="AH21" s="70"/>
      <c r="AI21" s="70"/>
      <c r="AJ21" s="44"/>
      <c r="AK21" s="44"/>
      <c r="AL21" s="44"/>
      <c r="AM21" s="44"/>
      <c r="AN21" s="44"/>
      <c r="AO21" s="100"/>
      <c r="AP21" s="104"/>
      <c r="AQ21" s="108"/>
      <c r="AR21" s="108"/>
      <c r="AS21" s="108"/>
      <c r="AT21" s="108"/>
      <c r="AU21" s="117"/>
      <c r="AV21" s="121"/>
      <c r="AW21" s="121"/>
      <c r="AX21" s="121"/>
      <c r="AY21" s="121"/>
      <c r="AZ21" s="121"/>
      <c r="BA21" s="121"/>
      <c r="BB21" s="121"/>
      <c r="BC21" s="125"/>
      <c r="BD21" s="94"/>
      <c r="BE21" s="134"/>
      <c r="BF21" s="141">
        <v>5</v>
      </c>
      <c r="BG21" s="146">
        <f t="shared" si="2"/>
        <v>0</v>
      </c>
      <c r="BH21" s="146">
        <f t="shared" si="3"/>
        <v>0</v>
      </c>
      <c r="BI21" s="146">
        <f t="shared" si="4"/>
        <v>0</v>
      </c>
      <c r="BJ21" s="146">
        <f t="shared" si="5"/>
        <v>0</v>
      </c>
      <c r="BK21" s="165">
        <f t="shared" si="6"/>
        <v>0</v>
      </c>
      <c r="BL21" s="165">
        <f t="shared" si="7"/>
        <v>0</v>
      </c>
      <c r="BM21" s="165">
        <f t="shared" si="8"/>
        <v>0</v>
      </c>
      <c r="BN21" s="165">
        <f t="shared" si="9"/>
        <v>0</v>
      </c>
      <c r="BO21" s="165">
        <f t="shared" si="10"/>
        <v>0</v>
      </c>
      <c r="BP21" s="175">
        <f t="shared" si="11"/>
        <v>0</v>
      </c>
      <c r="BQ21" s="175">
        <f t="shared" si="12"/>
        <v>0</v>
      </c>
      <c r="BR21" s="175">
        <f t="shared" si="13"/>
        <v>0</v>
      </c>
      <c r="BS21" s="175">
        <f t="shared" si="14"/>
        <v>0</v>
      </c>
      <c r="BT21" s="175">
        <f t="shared" si="15"/>
        <v>0</v>
      </c>
      <c r="BU21" s="175" t="str">
        <f t="shared" si="16"/>
        <v/>
      </c>
      <c r="BV21" s="175" t="str">
        <f t="shared" si="17"/>
        <v/>
      </c>
      <c r="BW21" s="175" t="str">
        <f t="shared" si="18"/>
        <v/>
      </c>
      <c r="BX21" s="175" t="str">
        <f t="shared" si="19"/>
        <v/>
      </c>
      <c r="BY21" s="175" t="str">
        <f t="shared" si="20"/>
        <v/>
      </c>
      <c r="BZ21" s="175" t="str">
        <f t="shared" si="21"/>
        <v/>
      </c>
      <c r="CA21" s="175" t="str">
        <f t="shared" si="22"/>
        <v/>
      </c>
      <c r="CB21" s="175" t="str">
        <f t="shared" si="23"/>
        <v/>
      </c>
      <c r="CC21" s="175" t="str">
        <f t="shared" si="24"/>
        <v/>
      </c>
      <c r="CD21" s="201">
        <v>1800000</v>
      </c>
      <c r="CE21" s="216">
        <v>0.7</v>
      </c>
      <c r="CF21" s="233">
        <v>80000</v>
      </c>
      <c r="CG21" s="248">
        <f>INT(TRUNC(($N21/4),-3)*4*$CE21-$CF21)</f>
        <v>-80000</v>
      </c>
      <c r="CH21" s="248">
        <f>INT(TRUNC(($N22/4),-3)*4*$CE21-$CF21)</f>
        <v>-80000</v>
      </c>
      <c r="CI21" s="248">
        <f>INT(TRUNC(($N23/4),-3)*4*$CE21-$CF21)</f>
        <v>-80000</v>
      </c>
      <c r="CJ21" s="257">
        <f>INT(TRUNC(($N24/4),-3)*4*$CE21-$CF21)</f>
        <v>-80000</v>
      </c>
      <c r="CK21" s="257">
        <f>INT(TRUNC(($N25/4),-3)*4*$CE21-$CF21)</f>
        <v>-80000</v>
      </c>
      <c r="CL21" s="257">
        <f>INT(TRUNC(($N26/4),-3)*4*$CE21-$CF21)</f>
        <v>-80000</v>
      </c>
      <c r="CM21" s="257">
        <f>INT(TRUNC(($N27/4),-3)*4*$CE21-$CF21)</f>
        <v>-80000</v>
      </c>
      <c r="CN21" s="257">
        <f>INT(TRUNC(($N28/4),-3)*4*$CE21-$CF21)</f>
        <v>-80000</v>
      </c>
      <c r="CP21" s="244"/>
    </row>
    <row r="22" spans="2:94" ht="24.75" customHeight="1">
      <c r="B22" s="18" t="s">
        <v>124</v>
      </c>
      <c r="C22" s="31"/>
      <c r="D22" s="31"/>
      <c r="E22" s="31"/>
      <c r="F22" s="31"/>
      <c r="G22" s="44"/>
      <c r="H22" s="44"/>
      <c r="I22" s="44"/>
      <c r="J22" s="44"/>
      <c r="K22" s="44"/>
      <c r="L22" s="44"/>
      <c r="M22" s="44"/>
      <c r="N22" s="70"/>
      <c r="O22" s="70"/>
      <c r="P22" s="70"/>
      <c r="Q22" s="70"/>
      <c r="R22" s="70"/>
      <c r="S22" s="70"/>
      <c r="T22" s="70"/>
      <c r="U22" s="70"/>
      <c r="V22" s="70"/>
      <c r="W22" s="70"/>
      <c r="X22" s="70"/>
      <c r="Y22" s="70"/>
      <c r="Z22" s="70"/>
      <c r="AA22" s="70"/>
      <c r="AB22" s="70"/>
      <c r="AC22" s="70"/>
      <c r="AD22" s="70"/>
      <c r="AE22" s="70"/>
      <c r="AF22" s="70"/>
      <c r="AG22" s="70"/>
      <c r="AH22" s="70"/>
      <c r="AI22" s="70"/>
      <c r="AJ22" s="44"/>
      <c r="AK22" s="44"/>
      <c r="AL22" s="44"/>
      <c r="AM22" s="44"/>
      <c r="AN22" s="44"/>
      <c r="AO22" s="100"/>
      <c r="AP22" s="105"/>
      <c r="AQ22" s="41"/>
      <c r="AR22" s="41"/>
      <c r="AS22" s="41"/>
      <c r="AT22" s="41"/>
      <c r="AU22" s="117"/>
      <c r="AV22" s="121"/>
      <c r="AW22" s="121"/>
      <c r="AX22" s="121"/>
      <c r="AY22" s="121"/>
      <c r="AZ22" s="121"/>
      <c r="BA22" s="121"/>
      <c r="BB22" s="121"/>
      <c r="BC22" s="125"/>
      <c r="BD22" s="94"/>
      <c r="BE22" s="134"/>
      <c r="BF22" s="141">
        <v>6</v>
      </c>
      <c r="BG22" s="146">
        <f t="shared" si="2"/>
        <v>0</v>
      </c>
      <c r="BH22" s="146">
        <f t="shared" si="3"/>
        <v>0</v>
      </c>
      <c r="BI22" s="146">
        <f t="shared" si="4"/>
        <v>0</v>
      </c>
      <c r="BJ22" s="146">
        <f t="shared" si="5"/>
        <v>0</v>
      </c>
      <c r="BK22" s="165">
        <f t="shared" si="6"/>
        <v>0</v>
      </c>
      <c r="BL22" s="165">
        <f t="shared" si="7"/>
        <v>0</v>
      </c>
      <c r="BM22" s="165">
        <f t="shared" si="8"/>
        <v>0</v>
      </c>
      <c r="BN22" s="165">
        <f t="shared" si="9"/>
        <v>0</v>
      </c>
      <c r="BO22" s="165">
        <f t="shared" si="10"/>
        <v>0</v>
      </c>
      <c r="BP22" s="175">
        <f t="shared" si="11"/>
        <v>0</v>
      </c>
      <c r="BQ22" s="175">
        <f t="shared" si="12"/>
        <v>0</v>
      </c>
      <c r="BR22" s="175">
        <f t="shared" si="13"/>
        <v>0</v>
      </c>
      <c r="BS22" s="175">
        <f t="shared" si="14"/>
        <v>0</v>
      </c>
      <c r="BT22" s="175">
        <f t="shared" si="15"/>
        <v>0</v>
      </c>
      <c r="BU22" s="175" t="str">
        <f t="shared" si="16"/>
        <v/>
      </c>
      <c r="BV22" s="175" t="str">
        <f t="shared" si="17"/>
        <v/>
      </c>
      <c r="BW22" s="175" t="str">
        <f t="shared" si="18"/>
        <v/>
      </c>
      <c r="BX22" s="175" t="str">
        <f t="shared" si="19"/>
        <v/>
      </c>
      <c r="BY22" s="175" t="str">
        <f t="shared" si="20"/>
        <v/>
      </c>
      <c r="BZ22" s="175" t="str">
        <f t="shared" si="21"/>
        <v/>
      </c>
      <c r="CA22" s="175" t="str">
        <f t="shared" si="22"/>
        <v/>
      </c>
      <c r="CB22" s="175" t="str">
        <f t="shared" si="23"/>
        <v/>
      </c>
      <c r="CC22" s="175" t="str">
        <f t="shared" si="24"/>
        <v/>
      </c>
      <c r="CD22" s="201">
        <v>3600000</v>
      </c>
      <c r="CE22" s="216">
        <v>0.8</v>
      </c>
      <c r="CF22" s="233">
        <v>440000</v>
      </c>
      <c r="CG22" s="248">
        <f>INT(TRUNC(($N21/4),-3)*4*$CE22-$CF22)</f>
        <v>-440000</v>
      </c>
      <c r="CH22" s="248">
        <f>INT(TRUNC(($N22/4),-3)*4*$CE22-$CF22)</f>
        <v>-440000</v>
      </c>
      <c r="CI22" s="248">
        <f>INT(TRUNC(($N23/4),-3)*4*$CE22-$CF22)</f>
        <v>-440000</v>
      </c>
      <c r="CJ22" s="257">
        <f>INT(TRUNC(($N24/4),-3)*4*$CE22-$CF22)</f>
        <v>-440000</v>
      </c>
      <c r="CK22" s="257">
        <f>INT(TRUNC(($N25/4),-3)*4*$CE22-$CF22)</f>
        <v>-440000</v>
      </c>
      <c r="CL22" s="257">
        <f>INT(TRUNC(($N26/4),-3)*4*$CE22-$CF22)</f>
        <v>-440000</v>
      </c>
      <c r="CM22" s="257">
        <f>INT(TRUNC(($N27/4),-3)*4*$CE22-$CF22)</f>
        <v>-440000</v>
      </c>
      <c r="CN22" s="257">
        <f>INT(TRUNC(($N28/4),-3)*4*$CE22-$CF22)</f>
        <v>-440000</v>
      </c>
      <c r="CP22" s="244"/>
    </row>
    <row r="23" spans="2:94" ht="24.75" customHeight="1">
      <c r="B23" s="18" t="s">
        <v>76</v>
      </c>
      <c r="C23" s="31"/>
      <c r="D23" s="31"/>
      <c r="E23" s="31"/>
      <c r="F23" s="31"/>
      <c r="G23" s="44"/>
      <c r="H23" s="44"/>
      <c r="I23" s="44"/>
      <c r="J23" s="44"/>
      <c r="K23" s="44"/>
      <c r="L23" s="44"/>
      <c r="M23" s="44"/>
      <c r="N23" s="70"/>
      <c r="O23" s="70"/>
      <c r="P23" s="70"/>
      <c r="Q23" s="70"/>
      <c r="R23" s="70"/>
      <c r="S23" s="70"/>
      <c r="T23" s="70"/>
      <c r="U23" s="70"/>
      <c r="V23" s="70"/>
      <c r="W23" s="70"/>
      <c r="X23" s="70"/>
      <c r="Y23" s="70"/>
      <c r="Z23" s="70"/>
      <c r="AA23" s="70"/>
      <c r="AB23" s="70"/>
      <c r="AC23" s="70"/>
      <c r="AD23" s="70"/>
      <c r="AE23" s="70"/>
      <c r="AF23" s="70"/>
      <c r="AG23" s="70"/>
      <c r="AH23" s="70"/>
      <c r="AI23" s="70"/>
      <c r="AJ23" s="44"/>
      <c r="AK23" s="44"/>
      <c r="AL23" s="44"/>
      <c r="AM23" s="44"/>
      <c r="AN23" s="44"/>
      <c r="AO23" s="100"/>
      <c r="AP23" s="105"/>
      <c r="AQ23" s="41"/>
      <c r="AR23" s="41"/>
      <c r="AS23" s="41"/>
      <c r="AT23" s="41"/>
      <c r="AU23" s="117"/>
      <c r="AV23" s="121"/>
      <c r="AW23" s="121"/>
      <c r="AX23" s="121"/>
      <c r="AY23" s="121"/>
      <c r="AZ23" s="121"/>
      <c r="BA23" s="121"/>
      <c r="BB23" s="121"/>
      <c r="BC23" s="125"/>
      <c r="BD23" s="94"/>
      <c r="BE23" s="134"/>
      <c r="BF23" s="141">
        <v>7</v>
      </c>
      <c r="BG23" s="146">
        <f t="shared" si="2"/>
        <v>0</v>
      </c>
      <c r="BH23" s="146">
        <f t="shared" si="3"/>
        <v>0</v>
      </c>
      <c r="BI23" s="146">
        <f t="shared" si="4"/>
        <v>0</v>
      </c>
      <c r="BJ23" s="146">
        <f t="shared" si="5"/>
        <v>0</v>
      </c>
      <c r="BK23" s="165">
        <f t="shared" si="6"/>
        <v>0</v>
      </c>
      <c r="BL23" s="165">
        <f t="shared" si="7"/>
        <v>0</v>
      </c>
      <c r="BM23" s="165">
        <f t="shared" si="8"/>
        <v>0</v>
      </c>
      <c r="BN23" s="165">
        <f t="shared" si="9"/>
        <v>0</v>
      </c>
      <c r="BO23" s="165">
        <f t="shared" si="10"/>
        <v>0</v>
      </c>
      <c r="BP23" s="175">
        <f t="shared" si="11"/>
        <v>0</v>
      </c>
      <c r="BQ23" s="175">
        <f t="shared" si="12"/>
        <v>0</v>
      </c>
      <c r="BR23" s="175">
        <f t="shared" si="13"/>
        <v>0</v>
      </c>
      <c r="BS23" s="175">
        <f t="shared" si="14"/>
        <v>0</v>
      </c>
      <c r="BT23" s="175">
        <f t="shared" si="15"/>
        <v>0</v>
      </c>
      <c r="BU23" s="175" t="str">
        <f t="shared" si="16"/>
        <v/>
      </c>
      <c r="BV23" s="175" t="str">
        <f t="shared" si="17"/>
        <v/>
      </c>
      <c r="BW23" s="175" t="str">
        <f t="shared" si="18"/>
        <v/>
      </c>
      <c r="BX23" s="175" t="str">
        <f t="shared" si="19"/>
        <v/>
      </c>
      <c r="BY23" s="175" t="str">
        <f t="shared" si="20"/>
        <v/>
      </c>
      <c r="BZ23" s="175" t="str">
        <f t="shared" si="21"/>
        <v/>
      </c>
      <c r="CA23" s="175" t="str">
        <f t="shared" si="22"/>
        <v/>
      </c>
      <c r="CB23" s="175" t="str">
        <f t="shared" si="23"/>
        <v/>
      </c>
      <c r="CC23" s="175" t="str">
        <f t="shared" si="24"/>
        <v/>
      </c>
      <c r="CD23" s="201">
        <v>6600000</v>
      </c>
      <c r="CE23" s="216">
        <v>0.9</v>
      </c>
      <c r="CF23" s="233">
        <v>1100000</v>
      </c>
      <c r="CG23" s="248">
        <f>INT($N21*$CE23-$CF23)</f>
        <v>-1100000</v>
      </c>
      <c r="CH23" s="248">
        <f>INT($N22*$CE23-$CF23)</f>
        <v>-1100000</v>
      </c>
      <c r="CI23" s="248">
        <f>INT($N23*$CE23-$CF23)</f>
        <v>-1100000</v>
      </c>
      <c r="CJ23" s="257">
        <f>INT($N24*$CE23-$CF23)</f>
        <v>-1100000</v>
      </c>
      <c r="CK23" s="257">
        <f>INT($N25*$CE23-$CF23)</f>
        <v>-1100000</v>
      </c>
      <c r="CL23" s="257">
        <f>INT($N26*$CE23-$CF23)</f>
        <v>-1100000</v>
      </c>
      <c r="CM23" s="257">
        <f>INT($N27*$CE23-$CF23)</f>
        <v>-1100000</v>
      </c>
      <c r="CN23" s="257">
        <f>INT($N28*$CE23-$CF23)</f>
        <v>-1100000</v>
      </c>
      <c r="CP23" s="244"/>
    </row>
    <row r="24" spans="2:94" ht="24.75" customHeight="1">
      <c r="B24" s="18" t="s">
        <v>3</v>
      </c>
      <c r="C24" s="31"/>
      <c r="D24" s="31"/>
      <c r="E24" s="31"/>
      <c r="F24" s="31"/>
      <c r="G24" s="44"/>
      <c r="H24" s="44"/>
      <c r="I24" s="44"/>
      <c r="J24" s="44"/>
      <c r="K24" s="44"/>
      <c r="L24" s="44"/>
      <c r="M24" s="44"/>
      <c r="N24" s="70"/>
      <c r="O24" s="70"/>
      <c r="P24" s="70"/>
      <c r="Q24" s="70"/>
      <c r="R24" s="70"/>
      <c r="S24" s="70"/>
      <c r="T24" s="70"/>
      <c r="U24" s="70"/>
      <c r="V24" s="70"/>
      <c r="W24" s="70"/>
      <c r="X24" s="70"/>
      <c r="Y24" s="70"/>
      <c r="Z24" s="70"/>
      <c r="AA24" s="70"/>
      <c r="AB24" s="70"/>
      <c r="AC24" s="70"/>
      <c r="AD24" s="70"/>
      <c r="AE24" s="70"/>
      <c r="AF24" s="70"/>
      <c r="AG24" s="70"/>
      <c r="AH24" s="70"/>
      <c r="AI24" s="70"/>
      <c r="AJ24" s="44"/>
      <c r="AK24" s="44"/>
      <c r="AL24" s="44"/>
      <c r="AM24" s="44"/>
      <c r="AN24" s="44"/>
      <c r="AO24" s="100"/>
      <c r="AP24" s="105"/>
      <c r="AQ24" s="41"/>
      <c r="AR24" s="41"/>
      <c r="AS24" s="41"/>
      <c r="AT24" s="41"/>
      <c r="AU24" s="117"/>
      <c r="AV24" s="121"/>
      <c r="AW24" s="121"/>
      <c r="AX24" s="121"/>
      <c r="AY24" s="121"/>
      <c r="AZ24" s="121"/>
      <c r="BA24" s="121"/>
      <c r="BB24" s="121"/>
      <c r="BC24" s="125"/>
      <c r="BD24" s="94"/>
      <c r="BE24" s="134"/>
      <c r="BF24" s="141">
        <v>8</v>
      </c>
      <c r="BG24" s="146">
        <f t="shared" si="2"/>
        <v>0</v>
      </c>
      <c r="BH24" s="146">
        <f t="shared" si="3"/>
        <v>0</v>
      </c>
      <c r="BI24" s="146">
        <f t="shared" si="4"/>
        <v>0</v>
      </c>
      <c r="BJ24" s="146">
        <f t="shared" si="5"/>
        <v>0</v>
      </c>
      <c r="BK24" s="165">
        <f t="shared" si="6"/>
        <v>0</v>
      </c>
      <c r="BL24" s="165">
        <f t="shared" si="7"/>
        <v>0</v>
      </c>
      <c r="BM24" s="165">
        <f t="shared" si="8"/>
        <v>0</v>
      </c>
      <c r="BN24" s="165">
        <f t="shared" si="9"/>
        <v>0</v>
      </c>
      <c r="BO24" s="165">
        <f t="shared" si="10"/>
        <v>0</v>
      </c>
      <c r="BP24" s="175">
        <f t="shared" si="11"/>
        <v>0</v>
      </c>
      <c r="BQ24" s="175">
        <f t="shared" si="12"/>
        <v>0</v>
      </c>
      <c r="BR24" s="175">
        <f t="shared" si="13"/>
        <v>0</v>
      </c>
      <c r="BS24" s="175">
        <f t="shared" si="14"/>
        <v>0</v>
      </c>
      <c r="BT24" s="175">
        <f t="shared" si="15"/>
        <v>0</v>
      </c>
      <c r="BU24" s="175" t="str">
        <f t="shared" si="16"/>
        <v/>
      </c>
      <c r="BV24" s="175" t="str">
        <f t="shared" si="17"/>
        <v/>
      </c>
      <c r="BW24" s="175" t="str">
        <f t="shared" si="18"/>
        <v/>
      </c>
      <c r="BX24" s="175" t="str">
        <f t="shared" si="19"/>
        <v/>
      </c>
      <c r="BY24" s="175" t="str">
        <f t="shared" si="20"/>
        <v/>
      </c>
      <c r="BZ24" s="175" t="str">
        <f t="shared" si="21"/>
        <v/>
      </c>
      <c r="CA24" s="175" t="str">
        <f t="shared" si="22"/>
        <v/>
      </c>
      <c r="CB24" s="175" t="str">
        <f t="shared" si="23"/>
        <v/>
      </c>
      <c r="CC24" s="175" t="str">
        <f t="shared" si="24"/>
        <v/>
      </c>
      <c r="CD24" s="202">
        <v>8500000</v>
      </c>
      <c r="CE24" s="217"/>
      <c r="CF24" s="234">
        <v>1950000</v>
      </c>
      <c r="CG24" s="249">
        <f>$N21-$CF24</f>
        <v>-1950000</v>
      </c>
      <c r="CH24" s="249">
        <f>$N22-$CF24</f>
        <v>-1950000</v>
      </c>
      <c r="CI24" s="249">
        <f>$N23-$CF24</f>
        <v>-1950000</v>
      </c>
      <c r="CJ24" s="249">
        <f>$N24-$CF24</f>
        <v>-1950000</v>
      </c>
      <c r="CK24" s="249">
        <f>$N25-$CF24</f>
        <v>-1950000</v>
      </c>
      <c r="CL24" s="249">
        <f>$N26-$CF24</f>
        <v>-1950000</v>
      </c>
      <c r="CM24" s="249">
        <f>$N27-$CF24</f>
        <v>-1950000</v>
      </c>
      <c r="CN24" s="249">
        <f>$N28-$CF24</f>
        <v>-1950000</v>
      </c>
      <c r="CP24" s="244"/>
    </row>
    <row r="25" spans="2:94" ht="24.75" customHeight="1">
      <c r="B25" s="18" t="s">
        <v>125</v>
      </c>
      <c r="C25" s="31"/>
      <c r="D25" s="31"/>
      <c r="E25" s="31"/>
      <c r="F25" s="31"/>
      <c r="G25" s="44"/>
      <c r="H25" s="44"/>
      <c r="I25" s="44"/>
      <c r="J25" s="44"/>
      <c r="K25" s="44"/>
      <c r="L25" s="44"/>
      <c r="M25" s="44"/>
      <c r="N25" s="70"/>
      <c r="O25" s="70"/>
      <c r="P25" s="70"/>
      <c r="Q25" s="70"/>
      <c r="R25" s="70"/>
      <c r="S25" s="70"/>
      <c r="T25" s="70"/>
      <c r="U25" s="70"/>
      <c r="V25" s="70"/>
      <c r="W25" s="70"/>
      <c r="X25" s="70"/>
      <c r="Y25" s="70"/>
      <c r="Z25" s="70"/>
      <c r="AA25" s="70"/>
      <c r="AB25" s="70"/>
      <c r="AC25" s="70"/>
      <c r="AD25" s="70"/>
      <c r="AE25" s="70"/>
      <c r="AF25" s="70"/>
      <c r="AG25" s="70"/>
      <c r="AH25" s="70"/>
      <c r="AI25" s="70"/>
      <c r="AJ25" s="44"/>
      <c r="AK25" s="44"/>
      <c r="AL25" s="44"/>
      <c r="AM25" s="44"/>
      <c r="AN25" s="44"/>
      <c r="AO25" s="100"/>
      <c r="AP25" s="105"/>
      <c r="AQ25" s="41"/>
      <c r="AR25" s="41"/>
      <c r="AS25" s="41"/>
      <c r="AT25" s="41"/>
      <c r="AU25" s="117"/>
      <c r="AV25" s="121"/>
      <c r="AW25" s="121"/>
      <c r="AX25" s="121"/>
      <c r="AY25" s="121"/>
      <c r="AZ25" s="121"/>
      <c r="BA25" s="121"/>
      <c r="BB25" s="121"/>
      <c r="BC25" s="125"/>
      <c r="BD25" s="94"/>
      <c r="BE25" s="134"/>
      <c r="BF25" s="94"/>
      <c r="BG25" s="147"/>
      <c r="BH25" s="147"/>
      <c r="BI25" s="147"/>
      <c r="BJ25" s="147"/>
      <c r="CA25" s="5"/>
      <c r="CB25" s="5"/>
      <c r="CP25" s="244"/>
    </row>
    <row r="26" spans="2:94" ht="24.75" customHeight="1">
      <c r="B26" s="18" t="s">
        <v>126</v>
      </c>
      <c r="C26" s="31"/>
      <c r="D26" s="31"/>
      <c r="E26" s="31"/>
      <c r="F26" s="31"/>
      <c r="G26" s="44"/>
      <c r="H26" s="44"/>
      <c r="I26" s="44"/>
      <c r="J26" s="44"/>
      <c r="K26" s="44"/>
      <c r="L26" s="44"/>
      <c r="M26" s="44"/>
      <c r="N26" s="70"/>
      <c r="O26" s="70"/>
      <c r="P26" s="70"/>
      <c r="Q26" s="70"/>
      <c r="R26" s="70"/>
      <c r="S26" s="70"/>
      <c r="T26" s="70"/>
      <c r="U26" s="70"/>
      <c r="V26" s="70"/>
      <c r="W26" s="70"/>
      <c r="X26" s="70"/>
      <c r="Y26" s="70"/>
      <c r="Z26" s="70"/>
      <c r="AA26" s="70"/>
      <c r="AB26" s="70"/>
      <c r="AC26" s="70"/>
      <c r="AD26" s="70"/>
      <c r="AE26" s="70"/>
      <c r="AF26" s="70"/>
      <c r="AG26" s="70"/>
      <c r="AH26" s="70"/>
      <c r="AI26" s="70"/>
      <c r="AJ26" s="44"/>
      <c r="AK26" s="44"/>
      <c r="AL26" s="44"/>
      <c r="AM26" s="44"/>
      <c r="AN26" s="44"/>
      <c r="AO26" s="100"/>
      <c r="AP26" s="105"/>
      <c r="AQ26" s="41"/>
      <c r="AR26" s="41"/>
      <c r="AS26" s="41"/>
      <c r="AT26" s="41"/>
      <c r="AU26" s="117"/>
      <c r="AV26" s="121"/>
      <c r="AW26" s="121"/>
      <c r="AX26" s="121"/>
      <c r="AY26" s="121"/>
      <c r="AZ26" s="121"/>
      <c r="BA26" s="121"/>
      <c r="BB26" s="121"/>
      <c r="BC26" s="125"/>
      <c r="BD26" s="94"/>
      <c r="BE26" s="134"/>
      <c r="BF26" s="94"/>
      <c r="BG26" s="147"/>
      <c r="BH26" s="147"/>
      <c r="BI26" s="147"/>
      <c r="BJ26" s="147"/>
      <c r="BM26" s="169" t="s">
        <v>62</v>
      </c>
      <c r="BN26" s="169" t="s">
        <v>66</v>
      </c>
      <c r="BO26" s="169" t="s">
        <v>108</v>
      </c>
      <c r="BS26" s="169" t="s">
        <v>28</v>
      </c>
      <c r="BT26" s="188" t="s">
        <v>37</v>
      </c>
      <c r="BU26" s="190" t="s">
        <v>8</v>
      </c>
      <c r="BV26" s="190" t="s">
        <v>64</v>
      </c>
      <c r="BW26" s="190" t="s">
        <v>53</v>
      </c>
      <c r="BX26" s="190" t="s">
        <v>65</v>
      </c>
      <c r="BY26" s="190" t="s">
        <v>58</v>
      </c>
      <c r="BZ26" s="192" t="s">
        <v>94</v>
      </c>
      <c r="CA26" s="192" t="s">
        <v>117</v>
      </c>
      <c r="CB26" s="192" t="s">
        <v>117</v>
      </c>
      <c r="CC26" s="1"/>
      <c r="CD26" s="204" t="s">
        <v>78</v>
      </c>
      <c r="CE26" s="204"/>
      <c r="CF26" s="204"/>
      <c r="CP26" s="244"/>
    </row>
    <row r="27" spans="2:94" ht="24.75" customHeight="1">
      <c r="B27" s="18" t="s">
        <v>80</v>
      </c>
      <c r="C27" s="31"/>
      <c r="D27" s="31"/>
      <c r="E27" s="31"/>
      <c r="F27" s="31"/>
      <c r="G27" s="44"/>
      <c r="H27" s="44"/>
      <c r="I27" s="44"/>
      <c r="J27" s="44"/>
      <c r="K27" s="44"/>
      <c r="L27" s="44"/>
      <c r="M27" s="44"/>
      <c r="N27" s="70"/>
      <c r="O27" s="70"/>
      <c r="P27" s="70"/>
      <c r="Q27" s="70"/>
      <c r="R27" s="70"/>
      <c r="S27" s="70"/>
      <c r="T27" s="70"/>
      <c r="U27" s="70"/>
      <c r="V27" s="70"/>
      <c r="W27" s="70"/>
      <c r="X27" s="70"/>
      <c r="Y27" s="70"/>
      <c r="Z27" s="70"/>
      <c r="AA27" s="70"/>
      <c r="AB27" s="70"/>
      <c r="AC27" s="70"/>
      <c r="AD27" s="70"/>
      <c r="AE27" s="70"/>
      <c r="AF27" s="70"/>
      <c r="AG27" s="70"/>
      <c r="AH27" s="70"/>
      <c r="AI27" s="70"/>
      <c r="AJ27" s="44"/>
      <c r="AK27" s="44"/>
      <c r="AL27" s="44"/>
      <c r="AM27" s="44"/>
      <c r="AN27" s="44"/>
      <c r="AO27" s="100"/>
      <c r="AP27" s="105"/>
      <c r="AQ27" s="41"/>
      <c r="AR27" s="41"/>
      <c r="AS27" s="41"/>
      <c r="AT27" s="41"/>
      <c r="AU27" s="117"/>
      <c r="AV27" s="121"/>
      <c r="AW27" s="121"/>
      <c r="AX27" s="121"/>
      <c r="AY27" s="121"/>
      <c r="AZ27" s="121"/>
      <c r="BA27" s="121"/>
      <c r="BB27" s="121"/>
      <c r="BC27" s="125"/>
      <c r="BD27" s="94"/>
      <c r="BE27" s="134"/>
      <c r="BF27" s="94"/>
      <c r="BG27" s="147"/>
      <c r="BH27" s="147"/>
      <c r="BI27" s="147"/>
      <c r="BJ27" s="147"/>
      <c r="BM27" s="169"/>
      <c r="BN27" s="169"/>
      <c r="BO27" s="169"/>
      <c r="BS27" s="169"/>
      <c r="BT27" s="188"/>
      <c r="BU27" s="191"/>
      <c r="BV27" s="191"/>
      <c r="BW27" s="191"/>
      <c r="BX27" s="191"/>
      <c r="BY27" s="191"/>
      <c r="BZ27" s="193"/>
      <c r="CA27" s="193"/>
      <c r="CB27" s="193"/>
      <c r="CC27" s="197"/>
      <c r="CD27" s="203"/>
      <c r="CE27" s="203"/>
      <c r="CF27" s="203"/>
      <c r="CG27" s="230"/>
      <c r="CH27" s="230"/>
      <c r="CI27" s="230"/>
      <c r="CJ27" s="230"/>
      <c r="CK27" s="230"/>
      <c r="CL27" s="230"/>
      <c r="CM27" s="230"/>
      <c r="CP27" s="244"/>
    </row>
    <row r="28" spans="2:94" ht="24.75" customHeight="1">
      <c r="B28" s="19" t="s">
        <v>127</v>
      </c>
      <c r="C28" s="32"/>
      <c r="D28" s="32"/>
      <c r="E28" s="32"/>
      <c r="F28" s="32"/>
      <c r="G28" s="45"/>
      <c r="H28" s="45"/>
      <c r="I28" s="45"/>
      <c r="J28" s="45"/>
      <c r="K28" s="45"/>
      <c r="L28" s="45"/>
      <c r="M28" s="45"/>
      <c r="N28" s="71"/>
      <c r="O28" s="71"/>
      <c r="P28" s="71"/>
      <c r="Q28" s="71"/>
      <c r="R28" s="71"/>
      <c r="S28" s="71"/>
      <c r="T28" s="71"/>
      <c r="U28" s="71"/>
      <c r="V28" s="71"/>
      <c r="W28" s="71"/>
      <c r="X28" s="71"/>
      <c r="Y28" s="71"/>
      <c r="Z28" s="71"/>
      <c r="AA28" s="71"/>
      <c r="AB28" s="71"/>
      <c r="AC28" s="71"/>
      <c r="AD28" s="71"/>
      <c r="AE28" s="71"/>
      <c r="AF28" s="71"/>
      <c r="AG28" s="71"/>
      <c r="AH28" s="71"/>
      <c r="AI28" s="71"/>
      <c r="AJ28" s="45"/>
      <c r="AK28" s="45"/>
      <c r="AL28" s="45"/>
      <c r="AM28" s="45"/>
      <c r="AN28" s="45"/>
      <c r="AO28" s="101"/>
      <c r="AP28" s="105"/>
      <c r="AQ28" s="41"/>
      <c r="AR28" s="41"/>
      <c r="AS28" s="41"/>
      <c r="AT28" s="41"/>
      <c r="AU28" s="118"/>
      <c r="AV28" s="122"/>
      <c r="AW28" s="122"/>
      <c r="AX28" s="122"/>
      <c r="AY28" s="122"/>
      <c r="AZ28" s="122"/>
      <c r="BA28" s="122"/>
      <c r="BB28" s="122"/>
      <c r="BC28" s="126"/>
      <c r="BD28" s="94"/>
      <c r="BE28" s="134"/>
      <c r="BF28" s="94"/>
      <c r="BG28" s="147"/>
      <c r="BH28" s="147"/>
      <c r="BI28" s="147"/>
      <c r="BJ28" s="147"/>
      <c r="BM28" s="170">
        <f>IF(SUM(BM17:BM24)=0,1,SUM(BM17:BM24))</f>
        <v>1</v>
      </c>
      <c r="BN28" s="170">
        <f>SUM(BN17:BN24)</f>
        <v>0</v>
      </c>
      <c r="BO28" s="170">
        <f>SUM(BO17:BO24)</f>
        <v>0</v>
      </c>
      <c r="BS28" s="175">
        <f t="shared" ref="BS28:CB28" si="25">SUM(BT17:BT24)</f>
        <v>0</v>
      </c>
      <c r="BT28" s="175">
        <f t="shared" si="25"/>
        <v>0</v>
      </c>
      <c r="BU28" s="175">
        <f t="shared" si="25"/>
        <v>0</v>
      </c>
      <c r="BV28" s="175">
        <f t="shared" si="25"/>
        <v>0</v>
      </c>
      <c r="BW28" s="175">
        <f t="shared" si="25"/>
        <v>0</v>
      </c>
      <c r="BX28" s="175">
        <f t="shared" si="25"/>
        <v>0</v>
      </c>
      <c r="BY28" s="175">
        <f t="shared" si="25"/>
        <v>0</v>
      </c>
      <c r="BZ28" s="175">
        <f t="shared" si="25"/>
        <v>0</v>
      </c>
      <c r="CA28" s="175">
        <f t="shared" si="25"/>
        <v>0</v>
      </c>
      <c r="CB28" s="175">
        <f t="shared" si="25"/>
        <v>0</v>
      </c>
      <c r="CD28" s="188" t="s">
        <v>79</v>
      </c>
      <c r="CE28" s="188"/>
      <c r="CF28" s="188"/>
      <c r="CG28" s="250" t="s">
        <v>100</v>
      </c>
      <c r="CH28" s="250"/>
      <c r="CI28" s="250"/>
      <c r="CJ28" s="250"/>
      <c r="CK28" s="250"/>
      <c r="CL28" s="250"/>
      <c r="CM28" s="250"/>
      <c r="CN28" s="250"/>
      <c r="CP28" s="244"/>
    </row>
    <row r="29" spans="2:94" ht="24.75" customHeight="1">
      <c r="B29" s="20" t="s">
        <v>128</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94"/>
      <c r="BE29" s="134"/>
      <c r="BF29" s="94"/>
      <c r="BG29" s="147"/>
      <c r="BH29" s="147"/>
      <c r="BI29" s="147"/>
      <c r="BJ29" s="147"/>
      <c r="CA29" s="5"/>
      <c r="CB29" s="5"/>
      <c r="CD29" s="205" t="s">
        <v>86</v>
      </c>
      <c r="CE29" s="188" t="s">
        <v>87</v>
      </c>
      <c r="CF29" s="222"/>
      <c r="CG29" s="251" t="s">
        <v>22</v>
      </c>
      <c r="CH29" s="251" t="s">
        <v>92</v>
      </c>
      <c r="CI29" s="251" t="s">
        <v>26</v>
      </c>
      <c r="CJ29" s="251" t="s">
        <v>93</v>
      </c>
      <c r="CK29" s="251" t="s">
        <v>95</v>
      </c>
      <c r="CL29" s="251" t="s">
        <v>96</v>
      </c>
      <c r="CM29" s="251" t="s">
        <v>97</v>
      </c>
      <c r="CN29" s="251" t="s">
        <v>10</v>
      </c>
      <c r="CP29" s="244"/>
    </row>
    <row r="30" spans="2:94" ht="24.75" customHeight="1">
      <c r="B30" s="21" t="s">
        <v>138</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94"/>
      <c r="BE30" s="134"/>
      <c r="BF30" s="94"/>
      <c r="BG30" s="147"/>
      <c r="BH30" s="147"/>
      <c r="BI30" s="147"/>
      <c r="BJ30" s="147"/>
      <c r="CA30" s="5"/>
      <c r="CB30" s="5"/>
      <c r="CD30" s="206">
        <v>0</v>
      </c>
      <c r="CE30" s="218"/>
      <c r="CF30" s="235">
        <v>600000</v>
      </c>
      <c r="CG30" s="252">
        <f>IF($V21&lt;$CF30,0,$V21-$CF30)</f>
        <v>0</v>
      </c>
      <c r="CH30" s="252">
        <f>IF($V22&lt;$CF30,0,$V22-$CF30)</f>
        <v>0</v>
      </c>
      <c r="CI30" s="252">
        <f>IF($V23&lt;$CF30,0,$V23-$CF30)</f>
        <v>0</v>
      </c>
      <c r="CJ30" s="252">
        <f>IF($V24&lt;$CF30,0,$V24-$CF30)</f>
        <v>0</v>
      </c>
      <c r="CK30" s="252">
        <f>IF($V25&lt;$CF30,0,$V25-$CF30)</f>
        <v>0</v>
      </c>
      <c r="CL30" s="252">
        <f>IF($V26&lt;$CF30,0,$V26-$CF30)</f>
        <v>0</v>
      </c>
      <c r="CM30" s="252">
        <f>IF($V27&lt;$CF30,0,$V27-$CF30)</f>
        <v>0</v>
      </c>
      <c r="CN30" s="252">
        <f>IF($V28&lt;$CF30,0,$V28-$CF30)</f>
        <v>0</v>
      </c>
      <c r="CP30" s="244"/>
    </row>
    <row r="31" spans="2:94" ht="24.75" customHeight="1">
      <c r="B31" s="21" t="s">
        <v>129</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94"/>
      <c r="BE31" s="134"/>
      <c r="BF31" s="94"/>
      <c r="BG31" s="1"/>
      <c r="BH31" s="1"/>
      <c r="BI31" s="1"/>
      <c r="BJ31" s="1"/>
      <c r="BS31" s="147"/>
      <c r="BT31" s="147"/>
      <c r="BU31" s="147"/>
      <c r="BV31" s="147"/>
      <c r="CA31" s="5"/>
      <c r="CB31" s="5"/>
      <c r="CD31" s="207">
        <v>1300000</v>
      </c>
      <c r="CE31" s="219">
        <v>0.75</v>
      </c>
      <c r="CF31" s="236">
        <v>275000</v>
      </c>
      <c r="CG31" s="253">
        <f>INT($V21*$CE31-$CF31)</f>
        <v>-275000</v>
      </c>
      <c r="CH31" s="253">
        <f>INT($V22*$CE31-$CF31)</f>
        <v>-275000</v>
      </c>
      <c r="CI31" s="253">
        <f>INT($V23*$CE31-$CF31)</f>
        <v>-275000</v>
      </c>
      <c r="CJ31" s="253">
        <f>INT($V24*$CE31-$CF31)</f>
        <v>-275000</v>
      </c>
      <c r="CK31" s="253">
        <f>INT($V25*$CE31-$CF31)</f>
        <v>-275000</v>
      </c>
      <c r="CL31" s="253">
        <f>INT($V26*$CE31-$CF31)</f>
        <v>-275000</v>
      </c>
      <c r="CM31" s="253">
        <f>INT($V27*$CE31-$CF31)</f>
        <v>-275000</v>
      </c>
      <c r="CN31" s="253">
        <f>INT($V28*$CE31-$CF31)</f>
        <v>-275000</v>
      </c>
      <c r="CP31" s="244"/>
    </row>
    <row r="32" spans="2:94" ht="24.75" customHeight="1">
      <c r="B32" s="20" t="s">
        <v>85</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36"/>
      <c r="BE32" s="134"/>
      <c r="BF32" s="94"/>
      <c r="BG32" s="1"/>
      <c r="BH32" s="1"/>
      <c r="BI32" s="1"/>
      <c r="BJ32" s="1"/>
      <c r="BT32" s="169" t="s">
        <v>32</v>
      </c>
      <c r="BU32" s="169" t="s">
        <v>7</v>
      </c>
      <c r="BV32" s="169" t="s">
        <v>15</v>
      </c>
      <c r="CA32" s="5"/>
      <c r="CB32" s="5"/>
      <c r="CD32" s="207">
        <v>4100000</v>
      </c>
      <c r="CE32" s="219">
        <v>0.85</v>
      </c>
      <c r="CF32" s="236">
        <v>685000</v>
      </c>
      <c r="CG32" s="253">
        <f>INT($V21*$CE32-$CF32)</f>
        <v>-685000</v>
      </c>
      <c r="CH32" s="253">
        <f>INT($V22*$CE32-$CF32)</f>
        <v>-685000</v>
      </c>
      <c r="CI32" s="253">
        <f>INT($V23*$CE32-$CF32)</f>
        <v>-685000</v>
      </c>
      <c r="CJ32" s="253">
        <f>INT($V24*$CE32-$CF32)</f>
        <v>-685000</v>
      </c>
      <c r="CK32" s="253">
        <f>INT($V25*$CE32-$CF32)</f>
        <v>-685000</v>
      </c>
      <c r="CL32" s="253">
        <f>INT($V26*$CE32-$CF32)</f>
        <v>-685000</v>
      </c>
      <c r="CM32" s="253">
        <f>INT($V27*$CE32-$CF32)</f>
        <v>-685000</v>
      </c>
      <c r="CN32" s="253">
        <f>INT($V28*$CE32-$CF32)</f>
        <v>-685000</v>
      </c>
      <c r="CP32" s="244"/>
    </row>
    <row r="33" spans="1:94" ht="24.75" customHeight="1">
      <c r="B33" s="21" t="s">
        <v>106</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36"/>
      <c r="BG33" s="14" t="s">
        <v>52</v>
      </c>
      <c r="BH33" s="1"/>
      <c r="BI33" s="1"/>
      <c r="BJ33" s="1"/>
      <c r="BK33" s="1"/>
      <c r="BL33" s="1"/>
      <c r="BM33" s="1"/>
      <c r="BN33" s="1"/>
      <c r="BS33" s="180" t="s">
        <v>72</v>
      </c>
      <c r="BT33" s="175">
        <f>IF(SUM(BV17:BV24)&gt;0,BT10+(100000*(BM28-1)),0)</f>
        <v>0</v>
      </c>
      <c r="BU33" s="175" t="b">
        <f>IF(SUM(BV17:BV24)&gt;0,BT10+BU10*BN28+(100000*(BM28-1)))</f>
        <v>0</v>
      </c>
      <c r="BV33" s="175" t="b">
        <f>IF(SUM(BV17:BV24)&gt;0,BT10+BV10*BN28+(100000*(BM28-1)))</f>
        <v>0</v>
      </c>
      <c r="CD33" s="207">
        <v>7700000</v>
      </c>
      <c r="CE33" s="219">
        <v>0.95</v>
      </c>
      <c r="CF33" s="236">
        <v>1455000</v>
      </c>
      <c r="CG33" s="253">
        <f>INT($V21*$CE33-$CF33)</f>
        <v>-1455000</v>
      </c>
      <c r="CH33" s="253">
        <f>INT($V22*$CE33-$CF33)</f>
        <v>-1455000</v>
      </c>
      <c r="CI33" s="253">
        <f>INT($V23*$CE33-$CF33)</f>
        <v>-1455000</v>
      </c>
      <c r="CJ33" s="253">
        <f>INT($V24*$CE33-$CF33)</f>
        <v>-1455000</v>
      </c>
      <c r="CK33" s="253">
        <f>INT($V25*$CE33-$CF33)</f>
        <v>-1455000</v>
      </c>
      <c r="CL33" s="253">
        <f>INT($V26*$CE33-$CF33)</f>
        <v>-1455000</v>
      </c>
      <c r="CM33" s="253">
        <f>INT($V27*$CE33-$CF33)</f>
        <v>-1455000</v>
      </c>
      <c r="CN33" s="253">
        <f>INT($V28*$CE33-$CF33)</f>
        <v>-1455000</v>
      </c>
      <c r="CP33" s="244"/>
    </row>
    <row r="34" spans="1:94" ht="24.75" customHeight="1">
      <c r="B34" s="21"/>
      <c r="C34" s="21"/>
      <c r="D34" s="20" t="s">
        <v>61</v>
      </c>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G34" s="148" t="s">
        <v>21</v>
      </c>
      <c r="BH34" s="154"/>
      <c r="BI34" s="157" t="s">
        <v>69</v>
      </c>
      <c r="BJ34" s="160"/>
      <c r="BK34" s="166"/>
      <c r="BL34" s="157" t="s">
        <v>70</v>
      </c>
      <c r="BM34" s="160"/>
      <c r="BN34" s="166"/>
      <c r="BS34" s="181" t="s">
        <v>50</v>
      </c>
      <c r="BT34" s="165" t="str">
        <f>IF(BN28&gt;0,IF(BS28&lt;=BT33,"７割軽減",IF(BS28&lt;=BU33,"５割軽減",IF(BS28&lt;=BV33,"２割軽減","軽減非該当"))),"")</f>
        <v/>
      </c>
      <c r="CD34" s="208">
        <v>10000000</v>
      </c>
      <c r="CE34" s="220"/>
      <c r="CF34" s="237">
        <v>1955000</v>
      </c>
      <c r="CG34" s="254">
        <f>$V21-$CF34</f>
        <v>-1955000</v>
      </c>
      <c r="CH34" s="254">
        <f>$V22-$CF34</f>
        <v>-1955000</v>
      </c>
      <c r="CI34" s="254">
        <f>$V23-$CF34</f>
        <v>-1955000</v>
      </c>
      <c r="CJ34" s="254">
        <f>$V24-$CF34</f>
        <v>-1955000</v>
      </c>
      <c r="CK34" s="254">
        <f>$V25-$CF34</f>
        <v>-1955000</v>
      </c>
      <c r="CL34" s="254">
        <f>$V26-$CF34</f>
        <v>-1955000</v>
      </c>
      <c r="CM34" s="254">
        <f>$V27-$CF34</f>
        <v>-1955000</v>
      </c>
      <c r="CN34" s="254">
        <f>$V28-$CF34</f>
        <v>-1955000</v>
      </c>
      <c r="CP34" s="244"/>
    </row>
    <row r="35" spans="1:94" ht="24.75" customHeight="1">
      <c r="B35" s="22"/>
      <c r="C35" s="22"/>
      <c r="D35" s="22"/>
      <c r="E35" s="22"/>
      <c r="F35" s="22"/>
      <c r="G35" s="41"/>
      <c r="H35" s="41"/>
      <c r="I35" s="41"/>
      <c r="J35" s="41"/>
      <c r="K35" s="41"/>
      <c r="L35" s="41"/>
      <c r="M35" s="41"/>
      <c r="N35" s="72"/>
      <c r="O35" s="72"/>
      <c r="P35" s="72"/>
      <c r="Q35" s="72"/>
      <c r="R35" s="72"/>
      <c r="S35" s="72"/>
      <c r="T35" s="72"/>
      <c r="U35" s="72"/>
      <c r="V35" s="72"/>
      <c r="W35" s="72"/>
      <c r="X35" s="72"/>
      <c r="Y35" s="72"/>
      <c r="Z35" s="72"/>
      <c r="AA35" s="72"/>
      <c r="AB35" s="72"/>
      <c r="AC35" s="72"/>
      <c r="AD35" s="72"/>
      <c r="AE35" s="72"/>
      <c r="AF35" s="72"/>
      <c r="AG35" s="72"/>
      <c r="AH35" s="72"/>
      <c r="AI35" s="72"/>
      <c r="AJ35" s="94"/>
      <c r="AK35" s="94"/>
      <c r="AL35" s="94"/>
      <c r="AM35" s="94"/>
      <c r="AN35" s="94"/>
      <c r="AO35" s="94"/>
      <c r="AP35" s="94"/>
      <c r="AQ35" s="94"/>
      <c r="AR35" s="94"/>
      <c r="AS35" s="94"/>
      <c r="AT35" s="94"/>
      <c r="AU35" s="94"/>
      <c r="AV35" s="94"/>
      <c r="AW35" s="94"/>
      <c r="AX35" s="94"/>
      <c r="AY35" s="94"/>
      <c r="AZ35" s="94"/>
      <c r="BA35" s="94"/>
      <c r="BB35" s="94"/>
      <c r="BC35" s="94"/>
      <c r="BD35" s="114"/>
      <c r="BG35" s="149"/>
      <c r="BH35" s="155"/>
      <c r="BI35" s="157" t="s">
        <v>43</v>
      </c>
      <c r="BJ35" s="161" t="s">
        <v>45</v>
      </c>
      <c r="BK35" s="166" t="s">
        <v>44</v>
      </c>
      <c r="BL35" s="157" t="s">
        <v>43</v>
      </c>
      <c r="BM35" s="161" t="s">
        <v>45</v>
      </c>
      <c r="BN35" s="166" t="s">
        <v>44</v>
      </c>
      <c r="BS35" s="181" t="s">
        <v>71</v>
      </c>
      <c r="BT35" s="189">
        <f>IF(BT34="７割軽減",30%,IF(BT34="５割軽減",50%,IF(BT34="２割軽減",80%,100%)))</f>
        <v>1</v>
      </c>
      <c r="BU35" s="173"/>
      <c r="CD35" s="209" t="s">
        <v>81</v>
      </c>
      <c r="CE35" s="221"/>
      <c r="CF35" s="238"/>
      <c r="CG35" s="250" t="s">
        <v>100</v>
      </c>
      <c r="CH35" s="250"/>
      <c r="CI35" s="250"/>
      <c r="CJ35" s="250"/>
      <c r="CK35" s="250"/>
      <c r="CL35" s="250"/>
      <c r="CM35" s="250"/>
      <c r="CN35" s="250"/>
      <c r="CP35" s="244"/>
    </row>
    <row r="36" spans="1:94" ht="24.75" customHeight="1">
      <c r="A36" s="12" t="s">
        <v>132</v>
      </c>
      <c r="B36" s="14"/>
      <c r="C36" s="33"/>
      <c r="D36" s="33"/>
      <c r="E36" s="33"/>
      <c r="F36" s="33"/>
      <c r="G36" s="41"/>
      <c r="H36" s="41"/>
      <c r="I36" s="41"/>
      <c r="J36" s="41"/>
      <c r="K36" s="41"/>
      <c r="L36" s="41"/>
      <c r="M36" s="41"/>
      <c r="N36" s="72"/>
      <c r="O36" s="72"/>
      <c r="P36" s="72"/>
      <c r="Q36" s="72"/>
      <c r="R36" s="72"/>
      <c r="S36" s="72"/>
      <c r="T36" s="72"/>
      <c r="U36" s="72"/>
      <c r="V36" s="72"/>
      <c r="W36" s="72"/>
      <c r="X36" s="72"/>
      <c r="Y36" s="72"/>
      <c r="Z36" s="72"/>
      <c r="AA36" s="72"/>
      <c r="AB36" s="72"/>
      <c r="AC36" s="72"/>
      <c r="AD36" s="72"/>
      <c r="AE36" s="72"/>
      <c r="AF36" s="72"/>
      <c r="AG36" s="72"/>
      <c r="AH36" s="72"/>
      <c r="AI36" s="72"/>
      <c r="AJ36" s="94"/>
      <c r="AK36" s="94"/>
      <c r="AL36" s="94"/>
      <c r="AM36" s="94"/>
      <c r="AN36" s="94"/>
      <c r="AO36" s="94"/>
      <c r="AP36" s="94"/>
      <c r="AQ36" s="94"/>
      <c r="AR36" s="94"/>
      <c r="AS36" s="94"/>
      <c r="AT36" s="94"/>
      <c r="AU36" s="94"/>
      <c r="AV36" s="94"/>
      <c r="AW36" s="94"/>
      <c r="AX36" s="94"/>
      <c r="AY36" s="94"/>
      <c r="AZ36" s="94"/>
      <c r="BA36" s="94"/>
      <c r="BB36" s="94"/>
      <c r="BC36" s="94"/>
      <c r="BD36" s="129"/>
      <c r="BE36" s="135"/>
      <c r="BF36" s="129"/>
      <c r="BG36" s="150" t="s">
        <v>1</v>
      </c>
      <c r="BH36" s="156"/>
      <c r="BI36" s="158" t="str">
        <f>IF($C$14="","",SUM(BU17:BU24))</f>
        <v/>
      </c>
      <c r="BJ36" s="162" t="str">
        <f>IF($C$14="","",SUM(BW17:BW24))</f>
        <v/>
      </c>
      <c r="BK36" s="167" t="str">
        <f>IF($C$14="","",SUM(BY17:BY24))</f>
        <v/>
      </c>
      <c r="BL36" s="158" t="str">
        <f>IF($C$14="","",SUM(BU17:BU24))</f>
        <v/>
      </c>
      <c r="BM36" s="162" t="str">
        <f>IF($C$14="","",SUM(BW17:BW24))</f>
        <v/>
      </c>
      <c r="BN36" s="167" t="str">
        <f>IF($C$14="","",SUM(BY17:BY24))</f>
        <v/>
      </c>
      <c r="BS36" s="182" t="s">
        <v>118</v>
      </c>
      <c r="BT36" s="189">
        <f>IF(BT34="７割軽減",30%,IF(BT34="５割軽減",50%,IF(BT34="２割軽減",80%,100%)))</f>
        <v>1</v>
      </c>
      <c r="CD36" s="205" t="s">
        <v>86</v>
      </c>
      <c r="CE36" s="222" t="s">
        <v>87</v>
      </c>
      <c r="CF36" s="239"/>
      <c r="CG36" s="251" t="s">
        <v>22</v>
      </c>
      <c r="CH36" s="251" t="s">
        <v>92</v>
      </c>
      <c r="CI36" s="251" t="s">
        <v>26</v>
      </c>
      <c r="CJ36" s="251" t="s">
        <v>93</v>
      </c>
      <c r="CK36" s="251" t="s">
        <v>95</v>
      </c>
      <c r="CL36" s="251" t="s">
        <v>96</v>
      </c>
      <c r="CM36" s="251" t="s">
        <v>97</v>
      </c>
      <c r="CN36" s="251" t="s">
        <v>10</v>
      </c>
      <c r="CP36" s="244"/>
    </row>
    <row r="37" spans="1:94" ht="24.75" customHeight="1">
      <c r="B37" s="23" t="s">
        <v>31</v>
      </c>
      <c r="C37" s="23"/>
      <c r="G37" s="46"/>
      <c r="H37" s="47"/>
      <c r="I37" s="47"/>
      <c r="BD37" s="36"/>
      <c r="BE37" s="135"/>
      <c r="BF37" s="129"/>
      <c r="BG37" s="150" t="s">
        <v>68</v>
      </c>
      <c r="BH37" s="156"/>
      <c r="BI37" s="158" t="str">
        <f>IF($C$14="","",SUM(BV17:BV24)*BT35)</f>
        <v/>
      </c>
      <c r="BJ37" s="162" t="str">
        <f>IF($C$14="","",SUM(BX17:BX24)*BT35)</f>
        <v/>
      </c>
      <c r="BK37" s="167" t="str">
        <f>IF($C$14="","",SUM(BZ17:BZ24)*BT35)</f>
        <v/>
      </c>
      <c r="BL37" s="158" t="str">
        <f>IF($C$14="","",SUM(BV17:BV24))</f>
        <v/>
      </c>
      <c r="BM37" s="162" t="str">
        <f>IF($C$14="","",SUM(BX17:BX24))</f>
        <v/>
      </c>
      <c r="BN37" s="167" t="str">
        <f>IF($C$14="","",SUM(BZ17:BZ24))</f>
        <v/>
      </c>
      <c r="CD37" s="206">
        <v>0</v>
      </c>
      <c r="CE37" s="223"/>
      <c r="CF37" s="235">
        <v>1100000</v>
      </c>
      <c r="CG37" s="252">
        <f>IF($V21&lt;$CF37,0,$V21-$CF37)</f>
        <v>0</v>
      </c>
      <c r="CH37" s="252">
        <f>IF($V22&lt;$CF37,0,$V22-$CF37)</f>
        <v>0</v>
      </c>
      <c r="CI37" s="252">
        <f>IF($V23&lt;$CF37,0,$V23-$CF37)</f>
        <v>0</v>
      </c>
      <c r="CJ37" s="252">
        <f>IF($V24&lt;$CF37,0,$V24-$CF37)</f>
        <v>0</v>
      </c>
      <c r="CK37" s="252">
        <f>IF($V25&lt;$CF37,0,$V25-$CF37)</f>
        <v>0</v>
      </c>
      <c r="CL37" s="252">
        <f>IF($V26&lt;$CF37,0,$V26-$CF37)</f>
        <v>0</v>
      </c>
      <c r="CM37" s="252">
        <f>IF($V27&lt;$CF37,0,$V27-$CF37)</f>
        <v>0</v>
      </c>
      <c r="CN37" s="252">
        <f>IF($V28&lt;$CF37,0,$V28-$CF37)</f>
        <v>0</v>
      </c>
      <c r="CP37" s="244"/>
    </row>
    <row r="38" spans="1:94" ht="24.75" customHeight="1">
      <c r="B38" s="24"/>
      <c r="C38" s="24"/>
      <c r="D38" s="24"/>
      <c r="E38" s="24"/>
      <c r="F38" s="24"/>
      <c r="G38" s="24"/>
      <c r="J38" s="55" t="s">
        <v>48</v>
      </c>
      <c r="K38" s="62"/>
      <c r="L38" s="62"/>
      <c r="M38" s="62"/>
      <c r="N38" s="62"/>
      <c r="O38" s="62"/>
      <c r="P38" s="62"/>
      <c r="Q38" s="62"/>
      <c r="R38" s="62"/>
      <c r="S38" s="62"/>
      <c r="T38" s="74"/>
      <c r="V38" s="77" t="s">
        <v>123</v>
      </c>
      <c r="W38" s="80"/>
      <c r="X38" s="80"/>
      <c r="Y38" s="80"/>
      <c r="Z38" s="80"/>
      <c r="AA38" s="80"/>
      <c r="AB38" s="80"/>
      <c r="AC38" s="80"/>
      <c r="AD38" s="80"/>
      <c r="AE38" s="80"/>
      <c r="AF38" s="85"/>
      <c r="AG38" s="88"/>
      <c r="AH38" s="89" t="s">
        <v>112</v>
      </c>
      <c r="AI38" s="92"/>
      <c r="AJ38" s="92"/>
      <c r="AK38" s="92"/>
      <c r="AL38" s="92"/>
      <c r="AM38" s="92"/>
      <c r="AN38" s="92"/>
      <c r="AO38" s="92"/>
      <c r="AP38" s="92"/>
      <c r="AQ38" s="92"/>
      <c r="AR38" s="92"/>
      <c r="AS38" s="112"/>
      <c r="AT38" s="114"/>
      <c r="AU38" s="114"/>
      <c r="AV38" s="114"/>
      <c r="AW38" s="114"/>
      <c r="AX38" s="114"/>
      <c r="AY38" s="114"/>
      <c r="AZ38" s="114"/>
      <c r="BA38" s="114"/>
      <c r="BB38" s="114"/>
      <c r="BD38" s="36"/>
      <c r="BE38" s="136"/>
      <c r="BG38" s="150" t="s">
        <v>111</v>
      </c>
      <c r="BH38" s="156"/>
      <c r="BI38" s="158">
        <f>IF($BO$28="","",$BO$28*$BU$6*$BT$35*0.5)</f>
        <v>0</v>
      </c>
      <c r="BJ38" s="158">
        <f>IF($BO$28="","",$BO$28*$BW$6*$BT$35*0.5)</f>
        <v>0</v>
      </c>
      <c r="BK38" s="168">
        <v>0</v>
      </c>
      <c r="BL38" s="158">
        <f>IF($BO$28="","",$BO$28*$BU$6*0.5)</f>
        <v>0</v>
      </c>
      <c r="BM38" s="162">
        <f>IF($BO$28="","",$BO$28*$BW$6*0.5)</f>
        <v>0</v>
      </c>
      <c r="BN38" s="171">
        <v>0</v>
      </c>
      <c r="CD38" s="207">
        <v>3300000</v>
      </c>
      <c r="CE38" s="224">
        <v>0.75</v>
      </c>
      <c r="CF38" s="236">
        <v>275000</v>
      </c>
      <c r="CG38" s="253">
        <f>INT($V21*$CE38-$CF38)</f>
        <v>-275000</v>
      </c>
      <c r="CH38" s="253">
        <f>INT($V22*$CE38-$CF38)</f>
        <v>-275000</v>
      </c>
      <c r="CI38" s="253">
        <f>INT($V23*$CE38-$CF38)</f>
        <v>-275000</v>
      </c>
      <c r="CJ38" s="253">
        <f>INT($V24*$CE38-$CF38)</f>
        <v>-275000</v>
      </c>
      <c r="CK38" s="253">
        <f>INT($V25*$CE38-$CF38)</f>
        <v>-275000</v>
      </c>
      <c r="CL38" s="253">
        <f>INT($V26*$CE38-$CF38)</f>
        <v>-275000</v>
      </c>
      <c r="CM38" s="253">
        <f>INT($V27*$CE38-$CF38)</f>
        <v>-275000</v>
      </c>
      <c r="CN38" s="253">
        <f>INT($V28*$CE38-$CF38)</f>
        <v>-275000</v>
      </c>
      <c r="CP38" s="244"/>
    </row>
    <row r="39" spans="1:94" ht="24.75" customHeight="1">
      <c r="B39" s="24"/>
      <c r="C39" s="24"/>
      <c r="D39" s="24"/>
      <c r="E39" s="24"/>
      <c r="F39" s="24"/>
      <c r="G39" s="24"/>
      <c r="J39" s="56" t="s">
        <v>51</v>
      </c>
      <c r="K39" s="63"/>
      <c r="L39" s="63"/>
      <c r="M39" s="63"/>
      <c r="N39" s="63"/>
      <c r="O39" s="63"/>
      <c r="P39" s="63"/>
      <c r="Q39" s="63"/>
      <c r="R39" s="63"/>
      <c r="S39" s="63"/>
      <c r="T39" s="75"/>
      <c r="V39" s="78" t="s">
        <v>51</v>
      </c>
      <c r="W39" s="81"/>
      <c r="X39" s="81"/>
      <c r="Y39" s="81"/>
      <c r="Z39" s="81"/>
      <c r="AA39" s="81"/>
      <c r="AB39" s="81"/>
      <c r="AC39" s="81"/>
      <c r="AD39" s="81"/>
      <c r="AE39" s="81"/>
      <c r="AF39" s="86"/>
      <c r="AG39" s="88"/>
      <c r="AH39" s="90" t="s">
        <v>12</v>
      </c>
      <c r="AI39" s="93"/>
      <c r="AJ39" s="93"/>
      <c r="AK39" s="93"/>
      <c r="AL39" s="93"/>
      <c r="AM39" s="93"/>
      <c r="AN39" s="93"/>
      <c r="AO39" s="93"/>
      <c r="AP39" s="93"/>
      <c r="AQ39" s="93"/>
      <c r="AR39" s="93"/>
      <c r="AS39" s="113"/>
      <c r="AT39" s="114"/>
      <c r="AU39" s="114"/>
      <c r="AV39" s="114"/>
      <c r="AW39" s="114"/>
      <c r="AX39" s="114"/>
      <c r="AY39" s="114"/>
      <c r="AZ39" s="114"/>
      <c r="BA39" s="114"/>
      <c r="BB39" s="114"/>
      <c r="BC39" s="114"/>
      <c r="BD39" s="36"/>
      <c r="BE39" s="136"/>
      <c r="BG39" s="150" t="s">
        <v>46</v>
      </c>
      <c r="BH39" s="156"/>
      <c r="BI39" s="158" t="str">
        <f t="shared" ref="BI39:BN39" si="26">IF($C$14="","",TRUNC(BI36+BI37+BI43-BI38,-2))</f>
        <v/>
      </c>
      <c r="BJ39" s="158" t="str">
        <f t="shared" si="26"/>
        <v/>
      </c>
      <c r="BK39" s="158" t="str">
        <f t="shared" si="26"/>
        <v/>
      </c>
      <c r="BL39" s="158" t="str">
        <f t="shared" si="26"/>
        <v/>
      </c>
      <c r="BM39" s="158" t="str">
        <f t="shared" si="26"/>
        <v/>
      </c>
      <c r="BN39" s="158" t="str">
        <f t="shared" si="26"/>
        <v/>
      </c>
      <c r="CD39" s="207">
        <v>4100000</v>
      </c>
      <c r="CE39" s="224">
        <v>0.85</v>
      </c>
      <c r="CF39" s="236">
        <v>685000</v>
      </c>
      <c r="CG39" s="253">
        <f>INT($V21*$CE39-$CF39)</f>
        <v>-685000</v>
      </c>
      <c r="CH39" s="253">
        <f>INT($V22*$CE39-$CF39)</f>
        <v>-685000</v>
      </c>
      <c r="CI39" s="253">
        <f>INT($V23*$CE39-$CF39)</f>
        <v>-685000</v>
      </c>
      <c r="CJ39" s="253">
        <f>INT($V24*$CE39-$CF39)</f>
        <v>-685000</v>
      </c>
      <c r="CK39" s="253">
        <f>INT($V25*$CE39-$CF39)</f>
        <v>-685000</v>
      </c>
      <c r="CL39" s="253">
        <f>INT($V26*$CE39-$CF39)</f>
        <v>-685000</v>
      </c>
      <c r="CM39" s="253">
        <f>INT($V27*$CE39-$CF39)</f>
        <v>-685000</v>
      </c>
      <c r="CN39" s="253">
        <f>INT($V28*$CE39-$CF39)</f>
        <v>-685000</v>
      </c>
      <c r="CP39" s="244"/>
    </row>
    <row r="40" spans="1:94" ht="24.75" customHeight="1">
      <c r="B40" s="15"/>
      <c r="C40" s="15"/>
      <c r="D40" s="15"/>
      <c r="E40" s="15"/>
      <c r="F40" s="15"/>
      <c r="G40" s="24"/>
      <c r="J40" s="57"/>
      <c r="K40" s="24"/>
      <c r="L40" s="65"/>
      <c r="M40" s="24"/>
      <c r="N40" s="24"/>
      <c r="O40" s="24"/>
      <c r="P40" s="24"/>
      <c r="Q40" s="24"/>
      <c r="R40" s="24"/>
      <c r="S40" s="24"/>
      <c r="T40" s="51"/>
      <c r="V40" s="57"/>
      <c r="W40" s="24"/>
      <c r="X40" s="24"/>
      <c r="Y40" s="24"/>
      <c r="Z40" s="24"/>
      <c r="AA40" s="24"/>
      <c r="AB40" s="24"/>
      <c r="AC40" s="24"/>
      <c r="AD40" s="24"/>
      <c r="AE40" s="24"/>
      <c r="AF40" s="51"/>
      <c r="AG40" s="24"/>
      <c r="AH40" s="57"/>
      <c r="AI40" s="24"/>
      <c r="AJ40" s="91"/>
      <c r="AK40" s="91"/>
      <c r="AL40" s="91"/>
      <c r="AM40" s="91"/>
      <c r="AN40" s="91"/>
      <c r="AO40" s="91"/>
      <c r="AP40" s="91"/>
      <c r="AQ40" s="91"/>
      <c r="AR40" s="91"/>
      <c r="AS40" s="110"/>
      <c r="AT40" s="91"/>
      <c r="AU40" s="91"/>
      <c r="AV40" s="91"/>
      <c r="AW40" s="91"/>
      <c r="AX40" s="91"/>
      <c r="AY40" s="91"/>
      <c r="AZ40" s="91"/>
      <c r="BA40" s="91"/>
      <c r="BB40" s="91"/>
      <c r="BC40" s="114"/>
      <c r="BD40" s="36"/>
      <c r="BE40" s="136"/>
      <c r="BG40" s="150" t="s">
        <v>109</v>
      </c>
      <c r="BH40" s="156"/>
      <c r="BI40" s="158" t="str">
        <f>IF($C$14="","",IF(BI39&gt;$BU$7,BI39-$BU$7,0))</f>
        <v/>
      </c>
      <c r="BJ40" s="162" t="str">
        <f>IF($C$14="","",IF(BJ39&gt;$BW$7,BJ39-$BW$7,0))</f>
        <v/>
      </c>
      <c r="BK40" s="167" t="str">
        <f>IF($C$14="","",IF(BK39&gt;$BY$7,BK39-$BY$7,0))</f>
        <v/>
      </c>
      <c r="BL40" s="158" t="str">
        <f>IF($C$14="","",IF(BL39&gt;$BU$7,BL39-$BU$7,0))</f>
        <v/>
      </c>
      <c r="BM40" s="162" t="str">
        <f>IF($C$14="","",IF(BM39&gt;$BW$7,BM39-$BW$7,0))</f>
        <v/>
      </c>
      <c r="BN40" s="167" t="str">
        <f>IF($C$14="","",IF(BN39&gt;$BY$7,BN39-$BY$7,0))</f>
        <v/>
      </c>
      <c r="CD40" s="207">
        <v>7700000</v>
      </c>
      <c r="CE40" s="224">
        <v>0.95</v>
      </c>
      <c r="CF40" s="236">
        <v>1455000</v>
      </c>
      <c r="CG40" s="253">
        <f>INT($V21*$CE40-$CF40)</f>
        <v>-1455000</v>
      </c>
      <c r="CH40" s="253">
        <f>INT($V22*$CE40-$CF40)</f>
        <v>-1455000</v>
      </c>
      <c r="CI40" s="253">
        <f>INT($V23*$CE40-$CF40)</f>
        <v>-1455000</v>
      </c>
      <c r="CJ40" s="253">
        <f>INT($V24*$CE40-$CF40)</f>
        <v>-1455000</v>
      </c>
      <c r="CK40" s="253">
        <f>INT($V25*$CE40-$CF40)</f>
        <v>-1455000</v>
      </c>
      <c r="CL40" s="253">
        <f>INT($V26*$CE40-$CF40)</f>
        <v>-1455000</v>
      </c>
      <c r="CM40" s="253">
        <f>INT($V27*$CE40-$CF40)</f>
        <v>-1455000</v>
      </c>
      <c r="CN40" s="253">
        <f>INT($V28*$CE40-$CF40)</f>
        <v>-1455000</v>
      </c>
      <c r="CP40" s="244"/>
    </row>
    <row r="41" spans="1:94" ht="24.75" customHeight="1">
      <c r="B41" s="25" t="s">
        <v>55</v>
      </c>
      <c r="C41" s="25"/>
      <c r="D41" s="25"/>
      <c r="E41" s="25"/>
      <c r="F41" s="25"/>
      <c r="G41" s="25"/>
      <c r="H41" s="25"/>
      <c r="I41" s="50"/>
      <c r="J41" s="58"/>
      <c r="L41" s="66" t="str">
        <f>BI36</f>
        <v/>
      </c>
      <c r="M41" s="67"/>
      <c r="N41" s="67"/>
      <c r="O41" s="67"/>
      <c r="P41" s="67"/>
      <c r="Q41" s="67"/>
      <c r="R41" s="73"/>
      <c r="S41" s="24"/>
      <c r="T41" s="51"/>
      <c r="V41" s="57"/>
      <c r="X41" s="66" t="str">
        <f>BJ36</f>
        <v/>
      </c>
      <c r="Y41" s="67"/>
      <c r="Z41" s="67"/>
      <c r="AA41" s="67"/>
      <c r="AB41" s="67"/>
      <c r="AC41" s="67"/>
      <c r="AD41" s="73"/>
      <c r="AE41" s="84"/>
      <c r="AF41" s="87"/>
      <c r="AG41" s="84"/>
      <c r="AH41" s="57"/>
      <c r="AJ41" s="66" t="str">
        <f>BK36</f>
        <v/>
      </c>
      <c r="AK41" s="67"/>
      <c r="AL41" s="67"/>
      <c r="AM41" s="67"/>
      <c r="AN41" s="67"/>
      <c r="AO41" s="67"/>
      <c r="AP41" s="67"/>
      <c r="AQ41" s="109"/>
      <c r="AR41" s="111"/>
      <c r="AS41" s="110"/>
      <c r="AT41" s="91"/>
      <c r="AU41" s="91"/>
      <c r="AV41" s="91"/>
      <c r="AW41" s="91"/>
      <c r="AX41" s="91"/>
      <c r="AY41" s="91"/>
      <c r="AZ41" s="91"/>
      <c r="BA41" s="91"/>
      <c r="BB41" s="91"/>
      <c r="BC41" s="91"/>
      <c r="BD41" s="36"/>
      <c r="BE41" s="136"/>
      <c r="BG41" s="150" t="s">
        <v>13</v>
      </c>
      <c r="BH41" s="156"/>
      <c r="BI41" s="158" t="str">
        <f t="shared" ref="BI41:BN41" si="27">IF($C$14="","",BI39-BI40)</f>
        <v/>
      </c>
      <c r="BJ41" s="162" t="str">
        <f t="shared" si="27"/>
        <v/>
      </c>
      <c r="BK41" s="167" t="str">
        <f t="shared" si="27"/>
        <v/>
      </c>
      <c r="BL41" s="158" t="str">
        <f t="shared" si="27"/>
        <v/>
      </c>
      <c r="BM41" s="162" t="str">
        <f t="shared" si="27"/>
        <v/>
      </c>
      <c r="BN41" s="167" t="str">
        <f t="shared" si="27"/>
        <v/>
      </c>
      <c r="BW41" s="172"/>
      <c r="CD41" s="210">
        <v>10000000</v>
      </c>
      <c r="CE41" s="225"/>
      <c r="CF41" s="240">
        <v>1955000</v>
      </c>
      <c r="CG41" s="254">
        <f>$V21-$CF41</f>
        <v>-1955000</v>
      </c>
      <c r="CH41" s="254">
        <f>$V22-$CF41</f>
        <v>-1955000</v>
      </c>
      <c r="CI41" s="254">
        <f>$V23-$CF41</f>
        <v>-1955000</v>
      </c>
      <c r="CJ41" s="254">
        <f>$V24-$CF41</f>
        <v>-1955000</v>
      </c>
      <c r="CK41" s="254">
        <f>$V25-$CF41</f>
        <v>-1955000</v>
      </c>
      <c r="CL41" s="254">
        <f>$V26-$CF41</f>
        <v>-1955000</v>
      </c>
      <c r="CM41" s="254">
        <f>$V27-$CF41</f>
        <v>-1955000</v>
      </c>
      <c r="CN41" s="254">
        <f>$V28-$CF41</f>
        <v>-1955000</v>
      </c>
      <c r="CP41" s="244"/>
    </row>
    <row r="42" spans="1:94" ht="24.75" customHeight="1">
      <c r="B42" s="25" t="s">
        <v>103</v>
      </c>
      <c r="C42" s="25"/>
      <c r="D42" s="25"/>
      <c r="E42" s="25"/>
      <c r="F42" s="25"/>
      <c r="G42" s="25"/>
      <c r="H42" s="25"/>
      <c r="I42" s="50"/>
      <c r="J42" s="58"/>
      <c r="L42" s="66" t="str">
        <f>BI37</f>
        <v/>
      </c>
      <c r="M42" s="67"/>
      <c r="N42" s="67"/>
      <c r="O42" s="67"/>
      <c r="P42" s="67"/>
      <c r="Q42" s="67"/>
      <c r="R42" s="73"/>
      <c r="S42" s="24"/>
      <c r="T42" s="51"/>
      <c r="V42" s="57"/>
      <c r="X42" s="66" t="str">
        <f>BJ37</f>
        <v/>
      </c>
      <c r="Y42" s="67"/>
      <c r="Z42" s="67"/>
      <c r="AA42" s="67"/>
      <c r="AB42" s="67"/>
      <c r="AC42" s="67"/>
      <c r="AD42" s="73"/>
      <c r="AE42" s="84"/>
      <c r="AF42" s="87"/>
      <c r="AG42" s="84"/>
      <c r="AH42" s="57"/>
      <c r="AJ42" s="66" t="str">
        <f>BK37</f>
        <v/>
      </c>
      <c r="AK42" s="67"/>
      <c r="AL42" s="67"/>
      <c r="AM42" s="67"/>
      <c r="AN42" s="67"/>
      <c r="AO42" s="67"/>
      <c r="AP42" s="67"/>
      <c r="AQ42" s="109"/>
      <c r="AR42" s="111"/>
      <c r="AS42" s="110"/>
      <c r="AT42" s="91"/>
      <c r="AU42" s="91"/>
      <c r="AV42" s="91"/>
      <c r="AW42" s="91"/>
      <c r="AX42" s="91"/>
      <c r="AY42" s="91"/>
      <c r="AZ42" s="91"/>
      <c r="BA42" s="91"/>
      <c r="BB42" s="91"/>
      <c r="BC42" s="91"/>
      <c r="BE42" s="136"/>
      <c r="BG42" s="150" t="s">
        <v>110</v>
      </c>
      <c r="BH42" s="156"/>
      <c r="BI42" s="158" t="str">
        <f t="shared" ref="BI42:BN42" si="28">IF($C$14&lt;&gt;"",TRUNC(BI41/12*LEFT($C$14,LEN($C$14)-2),-2),"")</f>
        <v/>
      </c>
      <c r="BJ42" s="162" t="str">
        <f t="shared" si="28"/>
        <v/>
      </c>
      <c r="BK42" s="167" t="str">
        <f t="shared" si="28"/>
        <v/>
      </c>
      <c r="BL42" s="158" t="str">
        <f t="shared" si="28"/>
        <v/>
      </c>
      <c r="BM42" s="162" t="str">
        <f t="shared" si="28"/>
        <v/>
      </c>
      <c r="BN42" s="167" t="str">
        <f t="shared" si="28"/>
        <v/>
      </c>
      <c r="BW42" s="172"/>
      <c r="CD42" s="5"/>
      <c r="CE42" s="6"/>
      <c r="CF42" s="5"/>
      <c r="CG42" s="7"/>
      <c r="CP42" s="244"/>
    </row>
    <row r="43" spans="1:94" ht="24.75" customHeight="1">
      <c r="B43" s="25" t="s">
        <v>38</v>
      </c>
      <c r="C43" s="25"/>
      <c r="D43" s="25"/>
      <c r="E43" s="25"/>
      <c r="F43" s="25"/>
      <c r="G43" s="25"/>
      <c r="H43" s="25"/>
      <c r="I43" s="50"/>
      <c r="J43" s="58"/>
      <c r="L43" s="66" t="str">
        <f>BI43</f>
        <v/>
      </c>
      <c r="M43" s="67"/>
      <c r="N43" s="67"/>
      <c r="O43" s="67"/>
      <c r="P43" s="67"/>
      <c r="Q43" s="67"/>
      <c r="R43" s="73"/>
      <c r="S43" s="24"/>
      <c r="T43" s="51"/>
      <c r="V43" s="57"/>
      <c r="X43" s="66" t="str">
        <f>BJ43</f>
        <v/>
      </c>
      <c r="Y43" s="67"/>
      <c r="Z43" s="67"/>
      <c r="AA43" s="67"/>
      <c r="AB43" s="67"/>
      <c r="AC43" s="67"/>
      <c r="AD43" s="73"/>
      <c r="AE43" s="24"/>
      <c r="AF43" s="51"/>
      <c r="AG43" s="24"/>
      <c r="AH43" s="57"/>
      <c r="AJ43" s="66" t="str">
        <f>BK43</f>
        <v/>
      </c>
      <c r="AK43" s="67"/>
      <c r="AL43" s="67"/>
      <c r="AM43" s="67"/>
      <c r="AN43" s="67"/>
      <c r="AO43" s="67"/>
      <c r="AP43" s="67"/>
      <c r="AQ43" s="110"/>
      <c r="AR43" s="91"/>
      <c r="AS43" s="110"/>
      <c r="AT43" s="91"/>
      <c r="AU43" s="91"/>
      <c r="AV43" s="91"/>
      <c r="AW43" s="91"/>
      <c r="AX43" s="91"/>
      <c r="AY43" s="91"/>
      <c r="AZ43" s="91"/>
      <c r="BA43" s="91"/>
      <c r="BB43" s="91"/>
      <c r="BC43" s="91"/>
      <c r="BG43" s="151" t="s">
        <v>2</v>
      </c>
      <c r="BH43" s="151"/>
      <c r="BI43" s="159" t="str">
        <f>IF($CA$17=0,IF($CA$18="",0,$CA$18*$BT$36),IF($C$14="","",$BU$8*$BT$36))</f>
        <v/>
      </c>
      <c r="BJ43" s="159" t="str">
        <f>IF($CB$17=0,IF($CB$18="",0,$CB$18*$BT$36),IF($C$14="","",$BW$8*$BT$36))</f>
        <v/>
      </c>
      <c r="BK43" s="159" t="str">
        <f>IF($CC$17=0,IF($CC$18="",0,$CC$18*$BT$36),IF($C$14="","",IF(COUNTIF($G$21:$M$28,"40歳～64歳"),$BY$8*$BT$36,0)))</f>
        <v/>
      </c>
      <c r="BL43" s="159" t="str">
        <f>IF($CA$17=0,IF($CA$18="",0,$CA$18*$BT$36),IF($C$14="","",$BU$8*(LEFT($C$14,LEN($C$14)-2)/12)))</f>
        <v/>
      </c>
      <c r="BM43" s="159" t="str">
        <f>IF($CB$17=0,IF($CB$18="",0,$CB$18*$BT$36),IF($C$14="","",$BW$8*(LEFT($C$14,LEN($C$14)-2)/12)))</f>
        <v/>
      </c>
      <c r="BN43" s="159" t="str">
        <f>IF($CC$17=0,IF($CC$18="",0,$CC$18*$BT$36),IF($C$14="","",IF(COUNTIF($G$21:$M$28,"40歳～64歳"),$BY$8*(LEFT($C$14,LEN($C$14)-2)/12),0)))</f>
        <v/>
      </c>
      <c r="BW43" s="172"/>
      <c r="CD43" s="5" t="s">
        <v>77</v>
      </c>
      <c r="CF43" s="5"/>
      <c r="CG43" s="7"/>
      <c r="CP43" s="244"/>
    </row>
    <row r="44" spans="1:94" ht="24.75" customHeight="1">
      <c r="B44" s="25" t="s">
        <v>101</v>
      </c>
      <c r="C44" s="25"/>
      <c r="D44" s="25"/>
      <c r="E44" s="25"/>
      <c r="F44" s="25"/>
      <c r="G44" s="25"/>
      <c r="H44" s="25"/>
      <c r="I44" s="50"/>
      <c r="J44" s="58"/>
      <c r="L44" s="66" t="str">
        <f>BI39</f>
        <v/>
      </c>
      <c r="M44" s="67"/>
      <c r="N44" s="67"/>
      <c r="O44" s="67"/>
      <c r="P44" s="67"/>
      <c r="Q44" s="67"/>
      <c r="R44" s="73"/>
      <c r="S44" s="24"/>
      <c r="T44" s="51"/>
      <c r="V44" s="57"/>
      <c r="X44" s="66" t="str">
        <f>BJ39</f>
        <v/>
      </c>
      <c r="Y44" s="67"/>
      <c r="Z44" s="67"/>
      <c r="AA44" s="67"/>
      <c r="AB44" s="67"/>
      <c r="AC44" s="67"/>
      <c r="AD44" s="73"/>
      <c r="AE44" s="24"/>
      <c r="AF44" s="51"/>
      <c r="AG44" s="24"/>
      <c r="AH44" s="57"/>
      <c r="AJ44" s="95" t="str">
        <f>BK39</f>
        <v/>
      </c>
      <c r="AK44" s="95"/>
      <c r="AL44" s="95"/>
      <c r="AM44" s="95"/>
      <c r="AN44" s="95"/>
      <c r="AO44" s="95"/>
      <c r="AP44" s="95"/>
      <c r="AQ44" s="91"/>
      <c r="AR44" s="91"/>
      <c r="AS44" s="110"/>
      <c r="AT44" s="91"/>
      <c r="AU44" s="91"/>
      <c r="AV44" s="91"/>
      <c r="AW44" s="91"/>
      <c r="AX44" s="91"/>
      <c r="AY44" s="91"/>
      <c r="AZ44" s="91"/>
      <c r="BA44" s="91"/>
      <c r="BB44" s="91"/>
      <c r="BC44" s="91"/>
      <c r="BW44" s="172"/>
      <c r="CD44" s="211" t="s">
        <v>74</v>
      </c>
      <c r="CE44" s="211" t="s">
        <v>75</v>
      </c>
      <c r="CF44" s="231"/>
      <c r="CG44" s="7"/>
      <c r="CP44" s="244"/>
    </row>
    <row r="45" spans="1:94" ht="24.75" customHeight="1">
      <c r="B45" s="24" t="s">
        <v>104</v>
      </c>
      <c r="C45" s="24"/>
      <c r="D45" s="24"/>
      <c r="E45" s="24"/>
      <c r="F45" s="24"/>
      <c r="G45" s="24"/>
      <c r="H45" s="24"/>
      <c r="I45" s="51"/>
      <c r="J45" s="58"/>
      <c r="L45" s="66" t="str">
        <f>BI42</f>
        <v/>
      </c>
      <c r="M45" s="67"/>
      <c r="N45" s="67"/>
      <c r="O45" s="67"/>
      <c r="P45" s="67"/>
      <c r="Q45" s="67"/>
      <c r="R45" s="73"/>
      <c r="S45" s="24"/>
      <c r="T45" s="51"/>
      <c r="V45" s="57"/>
      <c r="X45" s="66" t="str">
        <f>BJ42</f>
        <v/>
      </c>
      <c r="Y45" s="67"/>
      <c r="Z45" s="67"/>
      <c r="AA45" s="67"/>
      <c r="AB45" s="67"/>
      <c r="AC45" s="67"/>
      <c r="AD45" s="73"/>
      <c r="AE45" s="24"/>
      <c r="AF45" s="51"/>
      <c r="AG45" s="24"/>
      <c r="AH45" s="57"/>
      <c r="AJ45" s="66" t="str">
        <f>BK42</f>
        <v/>
      </c>
      <c r="AK45" s="67"/>
      <c r="AL45" s="67"/>
      <c r="AM45" s="67"/>
      <c r="AN45" s="67"/>
      <c r="AO45" s="67"/>
      <c r="AP45" s="67"/>
      <c r="AQ45" s="109"/>
      <c r="AR45" s="111"/>
      <c r="AS45" s="57"/>
      <c r="AT45" s="24"/>
      <c r="AU45" s="24"/>
      <c r="AV45" s="24"/>
      <c r="AW45" s="24"/>
      <c r="AX45" s="24"/>
      <c r="AY45" s="24"/>
      <c r="AZ45" s="24"/>
      <c r="BA45" s="24"/>
      <c r="BB45" s="24"/>
      <c r="BC45" s="91"/>
      <c r="BG45" s="152"/>
      <c r="CD45" s="212">
        <v>0</v>
      </c>
      <c r="CE45" s="226"/>
      <c r="CF45" s="241">
        <v>430000</v>
      </c>
      <c r="CG45" s="7"/>
      <c r="CP45" s="244"/>
    </row>
    <row r="46" spans="1:94" ht="24.75" customHeight="1">
      <c r="B46" s="26" t="s">
        <v>5</v>
      </c>
      <c r="C46" s="26"/>
      <c r="D46" s="26"/>
      <c r="E46" s="26"/>
      <c r="F46" s="26"/>
      <c r="G46" s="26"/>
      <c r="H46" s="26"/>
      <c r="I46" s="52"/>
      <c r="J46" s="59"/>
      <c r="K46" s="64"/>
      <c r="L46" s="64"/>
      <c r="M46" s="64"/>
      <c r="N46" s="64"/>
      <c r="O46" s="64"/>
      <c r="P46" s="64"/>
      <c r="Q46" s="64"/>
      <c r="R46" s="64"/>
      <c r="S46" s="64"/>
      <c r="T46" s="76"/>
      <c r="V46" s="59"/>
      <c r="W46" s="64"/>
      <c r="X46" s="64"/>
      <c r="Y46" s="64"/>
      <c r="Z46" s="64"/>
      <c r="AA46" s="64"/>
      <c r="AB46" s="64"/>
      <c r="AC46" s="64"/>
      <c r="AD46" s="64"/>
      <c r="AE46" s="64"/>
      <c r="AF46" s="76"/>
      <c r="AG46" s="24"/>
      <c r="AH46" s="59"/>
      <c r="AI46" s="64"/>
      <c r="AJ46" s="96"/>
      <c r="AK46" s="96"/>
      <c r="AL46" s="96"/>
      <c r="AM46" s="96"/>
      <c r="AN46" s="64"/>
      <c r="AO46" s="64"/>
      <c r="AP46" s="64"/>
      <c r="AQ46" s="64"/>
      <c r="AR46" s="64"/>
      <c r="AS46" s="57"/>
      <c r="AT46" s="24"/>
      <c r="AU46" s="24"/>
      <c r="AV46" s="24"/>
      <c r="AW46" s="24"/>
      <c r="AX46" s="24"/>
      <c r="AY46" s="24"/>
      <c r="AZ46" s="24"/>
      <c r="BA46" s="24"/>
      <c r="BB46" s="24"/>
      <c r="BC46" s="24"/>
      <c r="BG46" s="152"/>
      <c r="BX46" s="172"/>
      <c r="CD46" s="201">
        <v>24000001</v>
      </c>
      <c r="CE46" s="227"/>
      <c r="CF46" s="242">
        <v>290000</v>
      </c>
      <c r="CG46" s="7"/>
      <c r="CP46" s="244"/>
    </row>
    <row r="47" spans="1:94" ht="24.75" customHeight="1">
      <c r="B47" s="15"/>
      <c r="C47" s="15"/>
      <c r="D47" s="15"/>
      <c r="E47" s="15"/>
      <c r="F47" s="15"/>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24"/>
      <c r="AU47" s="24"/>
      <c r="AV47" s="24"/>
      <c r="AW47" s="24"/>
      <c r="AX47" s="24"/>
      <c r="AY47" s="24"/>
      <c r="AZ47" s="24"/>
      <c r="BA47" s="24"/>
      <c r="BB47" s="24"/>
      <c r="BC47" s="24"/>
      <c r="BG47" s="152"/>
      <c r="BX47" s="172"/>
      <c r="CD47" s="201">
        <v>24500001</v>
      </c>
      <c r="CE47" s="227"/>
      <c r="CF47" s="242">
        <v>150000</v>
      </c>
      <c r="CG47" s="7"/>
      <c r="CP47" s="244"/>
    </row>
    <row r="48" spans="1:94" ht="24.75" hidden="1" customHeight="1">
      <c r="A48" s="13" t="s">
        <v>131</v>
      </c>
      <c r="B48" s="13"/>
      <c r="C48" s="13"/>
      <c r="D48" s="13"/>
      <c r="E48" s="13"/>
      <c r="F48" s="13"/>
      <c r="G48" s="13"/>
      <c r="H48" s="13"/>
      <c r="I48" s="13"/>
      <c r="J48" s="13"/>
      <c r="K48" s="13"/>
      <c r="L48" s="13"/>
      <c r="M48" s="13"/>
      <c r="N48" s="13"/>
      <c r="O48" s="13"/>
      <c r="P48" s="13"/>
      <c r="Q48" s="13"/>
      <c r="S48" s="60"/>
      <c r="T48" s="60"/>
      <c r="V48" s="60"/>
      <c r="AF48" s="24"/>
      <c r="AI48" s="91"/>
      <c r="AJ48" s="91"/>
      <c r="BC48" s="24"/>
      <c r="BX48" s="172"/>
      <c r="CD48" s="202">
        <v>25000001</v>
      </c>
      <c r="CE48" s="228"/>
      <c r="CF48" s="243">
        <v>0</v>
      </c>
      <c r="CG48" s="7"/>
      <c r="CP48" s="244"/>
    </row>
    <row r="49" spans="1:83" ht="24.75" hidden="1" customHeight="1">
      <c r="B49" s="14"/>
      <c r="C49" s="34" t="str">
        <f>IF($C$14="","",$L$45+$X$45+$AJ$45)</f>
        <v/>
      </c>
      <c r="D49" s="39"/>
      <c r="E49" s="39"/>
      <c r="F49" s="39"/>
      <c r="G49" s="39"/>
      <c r="H49" s="39"/>
      <c r="I49" s="53"/>
      <c r="J49" s="14"/>
      <c r="K49" s="14"/>
      <c r="L49" s="14"/>
      <c r="M49" s="14"/>
      <c r="N49" s="68" t="s">
        <v>102</v>
      </c>
      <c r="O49" s="68"/>
      <c r="P49" s="68"/>
      <c r="Q49" s="64"/>
      <c r="R49" s="64"/>
      <c r="S49" s="64"/>
      <c r="T49" s="64"/>
      <c r="U49" s="64"/>
      <c r="V49" s="64"/>
      <c r="W49" s="79" t="str">
        <f>IF($C$14="","",INT($C$49/LEFT($C$14,LEN($C$14)-2)))</f>
        <v/>
      </c>
      <c r="X49" s="79"/>
      <c r="Y49" s="79"/>
      <c r="Z49" s="79"/>
      <c r="AA49" s="79"/>
      <c r="AB49" s="79"/>
      <c r="AC49" s="79"/>
      <c r="AI49" s="91"/>
      <c r="AJ49" s="91"/>
      <c r="BD49" s="130"/>
      <c r="BE49" s="137"/>
      <c r="BF49" s="36"/>
      <c r="CA49" s="5"/>
      <c r="CB49" s="5"/>
    </row>
    <row r="50" spans="1:83" ht="24.75" hidden="1" customHeight="1">
      <c r="B50" s="15"/>
      <c r="C50" s="15"/>
      <c r="D50" s="15"/>
      <c r="E50" s="15"/>
      <c r="F50" s="15"/>
      <c r="G50" s="42"/>
      <c r="H50" s="42"/>
      <c r="I50" s="42"/>
      <c r="J50" s="42"/>
      <c r="K50" s="42"/>
      <c r="L50" s="42"/>
      <c r="M50" s="42"/>
      <c r="N50" s="42"/>
      <c r="O50" s="42"/>
      <c r="P50" s="42"/>
      <c r="Q50" s="42"/>
      <c r="R50" s="42"/>
      <c r="AE50" s="24"/>
      <c r="AF50" s="24"/>
      <c r="AI50" s="91"/>
      <c r="AJ50" s="91"/>
    </row>
    <row r="51" spans="1:83" ht="24.75" customHeight="1">
      <c r="A51" s="11" t="s">
        <v>133</v>
      </c>
      <c r="C51" s="13"/>
      <c r="D51" s="13"/>
      <c r="E51" s="13"/>
      <c r="F51" s="13"/>
      <c r="G51" s="13"/>
      <c r="S51" s="60"/>
      <c r="T51" s="60"/>
      <c r="U51" s="60"/>
      <c r="V51" s="60"/>
      <c r="W51" s="60"/>
      <c r="X51" s="83"/>
      <c r="AE51" s="84"/>
      <c r="AF51" s="84"/>
      <c r="AI51" s="91"/>
      <c r="AJ51" s="91"/>
      <c r="CC51" s="152"/>
    </row>
    <row r="52" spans="1:83" ht="24.75" customHeight="1">
      <c r="B52" s="13"/>
      <c r="C52" s="1" t="s">
        <v>6</v>
      </c>
      <c r="D52" s="13"/>
      <c r="E52" s="13"/>
      <c r="F52" s="13"/>
      <c r="G52" s="13"/>
      <c r="S52" s="60"/>
      <c r="T52" s="60"/>
      <c r="U52" s="60"/>
      <c r="V52" s="60"/>
      <c r="W52" s="60"/>
      <c r="X52" s="83"/>
      <c r="AE52" s="84"/>
      <c r="AF52" s="84"/>
      <c r="AI52" s="91"/>
      <c r="AJ52" s="91"/>
      <c r="CC52" s="198"/>
    </row>
    <row r="53" spans="1:83" ht="24.75" customHeight="1">
      <c r="B53" s="13"/>
      <c r="C53" s="1" t="s">
        <v>29</v>
      </c>
      <c r="D53" s="13"/>
      <c r="E53" s="13"/>
      <c r="F53" s="13"/>
      <c r="G53" s="13"/>
      <c r="S53" s="60"/>
      <c r="T53" s="60"/>
      <c r="U53" s="60"/>
      <c r="V53" s="60"/>
      <c r="W53" s="60"/>
      <c r="X53" s="83"/>
      <c r="AE53" s="84"/>
      <c r="AF53" s="84"/>
      <c r="AI53" s="91"/>
      <c r="AJ53" s="91"/>
      <c r="CC53" s="152"/>
    </row>
    <row r="54" spans="1:83" ht="24.75" customHeight="1">
      <c r="B54" s="13"/>
      <c r="C54" s="35" t="str">
        <f>BT34</f>
        <v/>
      </c>
      <c r="D54" s="40"/>
      <c r="E54" s="40"/>
      <c r="F54" s="40"/>
      <c r="G54" s="40"/>
      <c r="H54" s="40"/>
      <c r="I54" s="54"/>
      <c r="J54" s="60"/>
      <c r="K54" s="60"/>
      <c r="L54" s="60"/>
      <c r="M54" s="60"/>
      <c r="N54" s="60"/>
      <c r="O54" s="60"/>
      <c r="P54" s="60"/>
      <c r="Q54" s="60"/>
      <c r="R54" s="60"/>
      <c r="S54" s="60"/>
      <c r="T54" s="60"/>
      <c r="U54" s="60"/>
      <c r="V54" s="60"/>
      <c r="W54" s="60"/>
      <c r="X54" s="83"/>
      <c r="AE54" s="84"/>
      <c r="AF54" s="84"/>
      <c r="AI54" s="91"/>
      <c r="AJ54" s="91"/>
      <c r="BD54" s="36"/>
    </row>
    <row r="55" spans="1:83" ht="24.75" customHeight="1">
      <c r="B55" s="13"/>
      <c r="C55" s="36" t="s">
        <v>20</v>
      </c>
      <c r="D55" s="41"/>
      <c r="E55" s="41"/>
      <c r="F55" s="41"/>
      <c r="G55" s="41"/>
      <c r="H55" s="41"/>
      <c r="I55" s="41"/>
      <c r="J55" s="60"/>
      <c r="K55" s="60"/>
      <c r="L55" s="60"/>
      <c r="M55" s="60"/>
      <c r="N55" s="60"/>
      <c r="O55" s="60"/>
      <c r="P55" s="60"/>
      <c r="Q55" s="60"/>
      <c r="R55" s="60"/>
      <c r="S55" s="60"/>
      <c r="T55" s="60"/>
      <c r="U55" s="60"/>
      <c r="V55" s="60"/>
      <c r="W55" s="60"/>
      <c r="X55" s="83"/>
      <c r="AE55" s="84"/>
      <c r="AF55" s="84"/>
      <c r="AI55" s="91"/>
      <c r="AJ55" s="91"/>
      <c r="BD55" s="36"/>
      <c r="BE55" s="136"/>
    </row>
    <row r="56" spans="1:83" ht="24" customHeight="1">
      <c r="B56" s="13"/>
      <c r="C56" s="34" t="str">
        <f>IF($C$14="","",SUM(BL42:BN42))</f>
        <v/>
      </c>
      <c r="D56" s="39"/>
      <c r="E56" s="39"/>
      <c r="F56" s="39"/>
      <c r="G56" s="39"/>
      <c r="H56" s="39"/>
      <c r="I56" s="53"/>
      <c r="J56" s="60"/>
      <c r="K56" s="60"/>
      <c r="L56" s="60"/>
      <c r="M56" s="60"/>
      <c r="N56" s="60"/>
      <c r="O56" s="60"/>
      <c r="P56" s="60"/>
      <c r="Q56" s="60"/>
      <c r="R56" s="60"/>
      <c r="S56" s="60"/>
      <c r="T56" s="60"/>
      <c r="U56" s="60"/>
      <c r="V56" s="60"/>
      <c r="W56" s="60"/>
      <c r="X56" s="83"/>
      <c r="AE56" s="84"/>
      <c r="AF56" s="84"/>
      <c r="AI56" s="91"/>
      <c r="AJ56" s="91"/>
      <c r="BD56" s="36"/>
      <c r="BE56" s="136"/>
    </row>
    <row r="57" spans="1:83" ht="18.899999999999999" customHeight="1">
      <c r="G57" s="15"/>
      <c r="Z57" s="24"/>
      <c r="AA57" s="24"/>
      <c r="AB57" s="24"/>
      <c r="AC57" s="24"/>
      <c r="AD57" s="24"/>
      <c r="AE57" s="24"/>
      <c r="AF57" s="24"/>
      <c r="AG57" s="24"/>
      <c r="AJ57" s="91"/>
      <c r="AK57" s="91"/>
      <c r="AL57" s="91"/>
      <c r="AM57" s="91"/>
      <c r="BD57" s="36"/>
      <c r="BE57" s="136"/>
    </row>
    <row r="58" spans="1:83" ht="18.899999999999999" customHeight="1">
      <c r="BC58" s="91"/>
      <c r="BD58" s="36"/>
      <c r="BE58" s="136"/>
    </row>
    <row r="59" spans="1:83" ht="18.899999999999999" customHeight="1">
      <c r="BB59" s="91"/>
      <c r="BC59" s="91"/>
      <c r="BE59" s="136"/>
    </row>
    <row r="60" spans="1:83" ht="18.899999999999999" customHeight="1">
      <c r="BB60" s="91"/>
      <c r="BC60" s="91"/>
    </row>
    <row r="61" spans="1:83" ht="18.899999999999999" customHeight="1">
      <c r="BB61" s="91"/>
      <c r="BC61" s="91"/>
      <c r="BD61" s="131"/>
      <c r="BE61" s="137"/>
      <c r="BF61" s="36"/>
      <c r="CA61" s="5"/>
      <c r="CB61" s="5"/>
    </row>
    <row r="62" spans="1:83" s="7" customFormat="1" ht="18.899999999999999"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91"/>
      <c r="BC62" s="91"/>
      <c r="BD62" s="131"/>
      <c r="BE62" s="138"/>
      <c r="BF62" s="132"/>
      <c r="BG62" s="5"/>
      <c r="BH62" s="5"/>
      <c r="BI62" s="5"/>
      <c r="BJ62" s="5"/>
      <c r="BK62" s="5"/>
      <c r="BL62" s="5"/>
      <c r="BM62" s="5"/>
      <c r="BN62" s="5"/>
      <c r="BO62" s="5"/>
      <c r="BP62" s="5"/>
      <c r="BQ62" s="5"/>
      <c r="BR62" s="5"/>
      <c r="BS62" s="5"/>
      <c r="BT62" s="5"/>
      <c r="BU62" s="5"/>
      <c r="BV62" s="5"/>
      <c r="BW62" s="5"/>
      <c r="BX62" s="5"/>
      <c r="BY62" s="5"/>
      <c r="BZ62" s="5"/>
      <c r="CA62" s="5"/>
      <c r="CB62" s="5"/>
      <c r="CC62" s="5"/>
      <c r="CD62" s="6"/>
      <c r="CE62" s="5"/>
    </row>
    <row r="63" spans="1:83" s="7" customFormat="1" ht="18.899999999999999"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91"/>
      <c r="BC63" s="1"/>
      <c r="BD63" s="131"/>
      <c r="BE63" s="138"/>
      <c r="BF63" s="132"/>
      <c r="BG63" s="5"/>
      <c r="BH63" s="5"/>
      <c r="BI63" s="5"/>
      <c r="BJ63" s="5"/>
      <c r="BK63" s="5"/>
      <c r="BL63" s="5"/>
      <c r="BM63" s="5"/>
      <c r="BN63" s="5"/>
      <c r="BO63" s="5"/>
      <c r="BP63" s="5"/>
      <c r="BQ63" s="5"/>
      <c r="BR63" s="5"/>
      <c r="BS63" s="5"/>
      <c r="BT63" s="5"/>
      <c r="BU63" s="5"/>
      <c r="BV63" s="5"/>
      <c r="BW63" s="5"/>
      <c r="BX63" s="5"/>
      <c r="BY63" s="5"/>
      <c r="BZ63" s="5"/>
      <c r="CA63" s="5"/>
      <c r="CB63" s="5"/>
      <c r="CC63" s="5"/>
      <c r="CD63" s="6"/>
      <c r="CE63" s="5"/>
    </row>
    <row r="64" spans="1:83" s="7" customFormat="1" ht="18.899999999999999"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31"/>
      <c r="BE64" s="138"/>
      <c r="BF64" s="132"/>
      <c r="BG64" s="5"/>
      <c r="BH64" s="5"/>
      <c r="BI64" s="5"/>
      <c r="BJ64" s="5"/>
      <c r="BK64" s="5"/>
      <c r="BL64" s="5"/>
      <c r="BM64" s="5"/>
      <c r="BN64" s="5"/>
      <c r="BO64" s="5"/>
      <c r="BP64" s="5"/>
      <c r="BQ64" s="5"/>
      <c r="BR64" s="5"/>
      <c r="BS64" s="5"/>
      <c r="BT64" s="5"/>
      <c r="BU64" s="5"/>
      <c r="BV64" s="5"/>
      <c r="BW64" s="5"/>
      <c r="BX64" s="5"/>
      <c r="BY64" s="5"/>
      <c r="BZ64" s="5"/>
      <c r="CA64" s="5"/>
      <c r="CB64" s="5"/>
      <c r="CC64" s="5"/>
      <c r="CD64" s="6"/>
      <c r="CE64" s="5"/>
    </row>
    <row r="65" spans="1:109" s="7" customFormat="1" ht="18.899999999999999"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D65" s="131"/>
      <c r="BE65" s="138"/>
      <c r="BF65" s="132"/>
      <c r="BG65" s="5"/>
      <c r="BH65" s="5"/>
      <c r="BI65" s="5"/>
      <c r="BJ65" s="5"/>
      <c r="BK65" s="5"/>
      <c r="BL65" s="5"/>
      <c r="BM65" s="5"/>
      <c r="BN65" s="5"/>
      <c r="BO65" s="1"/>
      <c r="BP65" s="1"/>
      <c r="BQ65" s="1"/>
      <c r="BR65" s="1"/>
      <c r="BS65" s="1"/>
      <c r="BT65" s="1"/>
      <c r="BU65" s="1"/>
      <c r="BV65" s="1"/>
      <c r="BW65" s="1"/>
      <c r="BX65" s="1"/>
      <c r="BY65" s="1"/>
      <c r="BZ65" s="1"/>
      <c r="CA65" s="1"/>
      <c r="CB65" s="1"/>
      <c r="CC65" s="1"/>
      <c r="CD65" s="213"/>
      <c r="CE65" s="1"/>
      <c r="CG65" s="84"/>
      <c r="CH65" s="84"/>
      <c r="CI65" s="84"/>
      <c r="CJ65" s="84"/>
      <c r="CK65" s="84"/>
      <c r="CL65" s="84"/>
      <c r="CM65" s="84"/>
      <c r="CN65" s="1"/>
      <c r="CO65" s="1"/>
      <c r="CP65" s="91"/>
      <c r="CQ65" s="91"/>
      <c r="CR65" s="91"/>
      <c r="CS65" s="91"/>
      <c r="CT65" s="1"/>
      <c r="CU65" s="1"/>
      <c r="CV65" s="1"/>
      <c r="CW65" s="1"/>
      <c r="CX65" s="1"/>
      <c r="CY65" s="1"/>
      <c r="CZ65" s="1"/>
      <c r="DA65" s="1"/>
      <c r="DB65" s="1"/>
      <c r="DC65" s="1"/>
      <c r="DD65" s="1"/>
      <c r="DE65" s="1"/>
    </row>
    <row r="66" spans="1:109" s="7" customFormat="1" ht="18.899999999999999" customHeight="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D66" s="131"/>
      <c r="BE66" s="138"/>
      <c r="BF66" s="132"/>
      <c r="CD66" s="214"/>
    </row>
    <row r="67" spans="1:109" s="7" customFormat="1" ht="18.899999999999999" customHeight="1">
      <c r="AZ67" s="1"/>
      <c r="BA67" s="1"/>
      <c r="BD67" s="132"/>
      <c r="BE67" s="138"/>
      <c r="BF67" s="132"/>
      <c r="CD67" s="214"/>
    </row>
    <row r="68" spans="1:109" s="7" customFormat="1" ht="18.899999999999999" customHeight="1">
      <c r="BD68" s="132"/>
      <c r="BE68" s="139"/>
      <c r="BF68" s="132"/>
      <c r="CD68" s="214"/>
    </row>
    <row r="69" spans="1:109" s="7" customFormat="1" ht="18.899999999999999" customHeight="1">
      <c r="BD69" s="131"/>
      <c r="BE69" s="139"/>
      <c r="BF69" s="132"/>
      <c r="CD69" s="214"/>
    </row>
    <row r="70" spans="1:109" s="7" customFormat="1" ht="18.899999999999999" customHeight="1">
      <c r="BD70" s="131"/>
      <c r="BE70" s="138"/>
      <c r="BF70" s="132"/>
      <c r="CD70" s="214"/>
    </row>
    <row r="71" spans="1:109" s="7" customFormat="1" ht="18.899999999999999" customHeight="1">
      <c r="BC71" s="97"/>
      <c r="BD71" s="131"/>
      <c r="BE71" s="138"/>
      <c r="BF71" s="132"/>
      <c r="CD71" s="214"/>
    </row>
    <row r="72" spans="1:109" s="7" customFormat="1" ht="18.899999999999999" customHeight="1">
      <c r="BB72" s="97"/>
      <c r="BC72" s="97"/>
      <c r="BD72" s="130"/>
      <c r="BE72" s="138"/>
      <c r="BF72" s="132"/>
      <c r="CD72" s="214"/>
    </row>
    <row r="73" spans="1:109" ht="18.899999999999999"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97"/>
      <c r="AK73" s="97"/>
      <c r="AL73" s="97"/>
      <c r="AM73" s="97"/>
      <c r="AN73" s="97"/>
      <c r="AO73" s="97"/>
      <c r="AP73" s="97"/>
      <c r="AQ73" s="97"/>
      <c r="AR73" s="97"/>
      <c r="AS73" s="97"/>
      <c r="AT73" s="97"/>
      <c r="AU73" s="97"/>
      <c r="AV73" s="97"/>
      <c r="AW73" s="97"/>
      <c r="AX73" s="97"/>
      <c r="AY73" s="97"/>
      <c r="AZ73" s="97"/>
      <c r="BA73" s="97"/>
      <c r="BB73" s="97"/>
      <c r="BC73" s="7"/>
      <c r="BG73" s="7"/>
      <c r="BH73" s="7"/>
      <c r="BI73" s="7"/>
      <c r="BJ73" s="7"/>
      <c r="BK73" s="7"/>
      <c r="BL73" s="7"/>
      <c r="BM73" s="7"/>
      <c r="BN73" s="7"/>
      <c r="BO73" s="1"/>
      <c r="BP73" s="1"/>
      <c r="BQ73" s="1"/>
      <c r="BR73" s="1"/>
      <c r="BS73" s="1"/>
      <c r="BT73" s="1"/>
      <c r="BU73" s="1"/>
      <c r="BV73" s="1"/>
      <c r="BW73" s="1"/>
      <c r="BX73" s="1"/>
      <c r="BY73" s="1"/>
      <c r="BZ73" s="1"/>
      <c r="CC73" s="1"/>
      <c r="CD73" s="213"/>
      <c r="CE73" s="1"/>
    </row>
    <row r="74" spans="1:109" ht="18.899999999999999"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97"/>
      <c r="AL74" s="97"/>
      <c r="AM74" s="97"/>
      <c r="AN74" s="97"/>
      <c r="AO74" s="97"/>
      <c r="AP74" s="97"/>
      <c r="AQ74" s="97"/>
      <c r="AR74" s="97"/>
      <c r="AS74" s="97"/>
      <c r="AT74" s="97"/>
      <c r="AU74" s="97"/>
      <c r="AV74" s="97"/>
      <c r="AW74" s="97"/>
      <c r="AX74" s="97"/>
      <c r="AY74" s="97"/>
      <c r="AZ74" s="97"/>
      <c r="BA74" s="97"/>
      <c r="BB74" s="7"/>
      <c r="BC74" s="7"/>
    </row>
    <row r="75" spans="1:109" ht="18.899999999999999"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row>
    <row r="76" spans="1:109" ht="18.899999999999999"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row>
    <row r="77" spans="1:109" ht="18.899999999999999"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row>
    <row r="78" spans="1:109" ht="18.899999999999999" customHeight="1">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row>
  </sheetData>
  <sheetProtection password="8077" sheet="1" formatCells="0" formatColumns="0" formatRows="0" insertColumns="0" insertRows="0" insertHyperlinks="0" deleteColumns="0" deleteRows="0" sort="0" autoFilter="0" pivotTables="0"/>
  <mergeCells count="180">
    <mergeCell ref="A4:BC4"/>
    <mergeCell ref="BT4:BU4"/>
    <mergeCell ref="BV4:BW4"/>
    <mergeCell ref="BX4:BY4"/>
    <mergeCell ref="A5:BC5"/>
    <mergeCell ref="A6:BC6"/>
    <mergeCell ref="A9:X9"/>
    <mergeCell ref="C10:I10"/>
    <mergeCell ref="W10:AC10"/>
    <mergeCell ref="CG12:CN12"/>
    <mergeCell ref="A13:BC13"/>
    <mergeCell ref="CE13:CF13"/>
    <mergeCell ref="C14:I14"/>
    <mergeCell ref="A16:BC16"/>
    <mergeCell ref="B21:F21"/>
    <mergeCell ref="G21:M21"/>
    <mergeCell ref="N21:U21"/>
    <mergeCell ref="V21:AB21"/>
    <mergeCell ref="AC21:AI21"/>
    <mergeCell ref="AJ21:AO21"/>
    <mergeCell ref="AP21:AT21"/>
    <mergeCell ref="AU21:BC21"/>
    <mergeCell ref="B22:F22"/>
    <mergeCell ref="G22:M22"/>
    <mergeCell ref="N22:U22"/>
    <mergeCell ref="V22:AB22"/>
    <mergeCell ref="AC22:AI22"/>
    <mergeCell ref="AJ22:AO22"/>
    <mergeCell ref="AP22:AT22"/>
    <mergeCell ref="AU22:BC22"/>
    <mergeCell ref="B23:F23"/>
    <mergeCell ref="G23:M23"/>
    <mergeCell ref="N23:U23"/>
    <mergeCell ref="V23:AB23"/>
    <mergeCell ref="AC23:AI23"/>
    <mergeCell ref="AJ23:AO23"/>
    <mergeCell ref="AP23:AT23"/>
    <mergeCell ref="AU23:BC23"/>
    <mergeCell ref="B24:F24"/>
    <mergeCell ref="G24:M24"/>
    <mergeCell ref="N24:U24"/>
    <mergeCell ref="V24:AB24"/>
    <mergeCell ref="AC24:AI24"/>
    <mergeCell ref="AJ24:AO24"/>
    <mergeCell ref="AP24:AT24"/>
    <mergeCell ref="AU24:BC24"/>
    <mergeCell ref="B25:F25"/>
    <mergeCell ref="G25:M25"/>
    <mergeCell ref="N25:U25"/>
    <mergeCell ref="V25:AB25"/>
    <mergeCell ref="AC25:AI25"/>
    <mergeCell ref="AJ25:AO25"/>
    <mergeCell ref="AP25:AT25"/>
    <mergeCell ref="AU25:BC25"/>
    <mergeCell ref="B26:F26"/>
    <mergeCell ref="G26:M26"/>
    <mergeCell ref="N26:U26"/>
    <mergeCell ref="V26:AB26"/>
    <mergeCell ref="AC26:AI26"/>
    <mergeCell ref="AJ26:AO26"/>
    <mergeCell ref="AP26:AT26"/>
    <mergeCell ref="AU26:BC26"/>
    <mergeCell ref="B27:F27"/>
    <mergeCell ref="G27:M27"/>
    <mergeCell ref="N27:U27"/>
    <mergeCell ref="V27:AB27"/>
    <mergeCell ref="AC27:AI27"/>
    <mergeCell ref="AJ27:AO27"/>
    <mergeCell ref="AP27:AT27"/>
    <mergeCell ref="AU27:BC27"/>
    <mergeCell ref="B28:F28"/>
    <mergeCell ref="G28:M28"/>
    <mergeCell ref="N28:U28"/>
    <mergeCell ref="V28:AB28"/>
    <mergeCell ref="AC28:AI28"/>
    <mergeCell ref="AJ28:AO28"/>
    <mergeCell ref="AP28:AT28"/>
    <mergeCell ref="AU28:BC28"/>
    <mergeCell ref="CD28:CF28"/>
    <mergeCell ref="CG28:CN28"/>
    <mergeCell ref="B29:BC29"/>
    <mergeCell ref="CE29:CF29"/>
    <mergeCell ref="B30:BC30"/>
    <mergeCell ref="B31:BC31"/>
    <mergeCell ref="B32:BC32"/>
    <mergeCell ref="B33:BC33"/>
    <mergeCell ref="D34:BC34"/>
    <mergeCell ref="BI34:BK34"/>
    <mergeCell ref="BL34:BN34"/>
    <mergeCell ref="CD35:CF35"/>
    <mergeCell ref="CG35:CN35"/>
    <mergeCell ref="BG36:BH36"/>
    <mergeCell ref="CE36:CF36"/>
    <mergeCell ref="BG37:BH37"/>
    <mergeCell ref="J38:T38"/>
    <mergeCell ref="V38:AF38"/>
    <mergeCell ref="AH38:AR38"/>
    <mergeCell ref="BG38:BH38"/>
    <mergeCell ref="J39:T39"/>
    <mergeCell ref="V39:AF39"/>
    <mergeCell ref="AH39:AR39"/>
    <mergeCell ref="BG39:BH39"/>
    <mergeCell ref="BG40:BH40"/>
    <mergeCell ref="B41:I41"/>
    <mergeCell ref="L41:R41"/>
    <mergeCell ref="X41:AD41"/>
    <mergeCell ref="AJ41:AP41"/>
    <mergeCell ref="BG41:BH41"/>
    <mergeCell ref="B42:I42"/>
    <mergeCell ref="L42:R42"/>
    <mergeCell ref="X42:AD42"/>
    <mergeCell ref="AJ42:AP42"/>
    <mergeCell ref="BG42:BH42"/>
    <mergeCell ref="B43:I43"/>
    <mergeCell ref="L43:R43"/>
    <mergeCell ref="X43:AD43"/>
    <mergeCell ref="AJ43:AP43"/>
    <mergeCell ref="B44:I44"/>
    <mergeCell ref="L44:R44"/>
    <mergeCell ref="X44:AD44"/>
    <mergeCell ref="AJ44:AP44"/>
    <mergeCell ref="CE44:CF44"/>
    <mergeCell ref="B45:I45"/>
    <mergeCell ref="L45:R45"/>
    <mergeCell ref="X45:AD45"/>
    <mergeCell ref="AJ45:AP45"/>
    <mergeCell ref="B46:I46"/>
    <mergeCell ref="C49:I49"/>
    <mergeCell ref="W49:AC49"/>
    <mergeCell ref="C54:I54"/>
    <mergeCell ref="C56:I56"/>
    <mergeCell ref="A1:W2"/>
    <mergeCell ref="BS4:BS5"/>
    <mergeCell ref="BF13:BF16"/>
    <mergeCell ref="BG13:BG16"/>
    <mergeCell ref="BH13:BH16"/>
    <mergeCell ref="BI13:BI16"/>
    <mergeCell ref="BJ13:BJ16"/>
    <mergeCell ref="BK13:BK16"/>
    <mergeCell ref="BL13:BL16"/>
    <mergeCell ref="BM13:BM16"/>
    <mergeCell ref="BN13:BN16"/>
    <mergeCell ref="BO13:BO16"/>
    <mergeCell ref="BP13:BP16"/>
    <mergeCell ref="BQ13:BQ16"/>
    <mergeCell ref="BR13:BR16"/>
    <mergeCell ref="BS13:BS16"/>
    <mergeCell ref="BT13:BT16"/>
    <mergeCell ref="BU13:BU16"/>
    <mergeCell ref="BV13:BV16"/>
    <mergeCell ref="BW13:BW16"/>
    <mergeCell ref="BX13:BX16"/>
    <mergeCell ref="BY13:BY16"/>
    <mergeCell ref="BZ13:BZ16"/>
    <mergeCell ref="CA13:CA16"/>
    <mergeCell ref="CB13:CB16"/>
    <mergeCell ref="CC13:CC16"/>
    <mergeCell ref="B17:F20"/>
    <mergeCell ref="G17:M20"/>
    <mergeCell ref="N17:U20"/>
    <mergeCell ref="V17:AB20"/>
    <mergeCell ref="AC17:AI20"/>
    <mergeCell ref="AJ17:AO20"/>
    <mergeCell ref="AP17:AT20"/>
    <mergeCell ref="AU17:BC20"/>
    <mergeCell ref="BM26:BM27"/>
    <mergeCell ref="BN26:BN27"/>
    <mergeCell ref="BO26:BO27"/>
    <mergeCell ref="BS26:BS27"/>
    <mergeCell ref="BT26:BT27"/>
    <mergeCell ref="BU26:BU27"/>
    <mergeCell ref="BV26:BV27"/>
    <mergeCell ref="BW26:BW27"/>
    <mergeCell ref="BX26:BX27"/>
    <mergeCell ref="BY26:BY27"/>
    <mergeCell ref="BZ26:BZ27"/>
    <mergeCell ref="CA26:CA27"/>
    <mergeCell ref="CB26:CB27"/>
    <mergeCell ref="CD26:CF27"/>
    <mergeCell ref="BG34:BH35"/>
  </mergeCells>
  <phoneticPr fontId="1"/>
  <dataValidations count="9">
    <dataValidation imeMode="off" allowBlank="1" showDropDown="0" showInputMessage="1" showErrorMessage="1" sqref="CA1:XFD9 BG2:BR9 BG1:BZ1 BS3:BY10 BZ2:BZ9 A12:BC13 N21:AI28 A1 BD1:BD8 A3:BC8"/>
    <dataValidation type="list" allowBlank="1" showDropDown="0" showInputMessage="1" showErrorMessage="1" error="選択してください。" sqref="AJ21:AO28">
      <formula1>"非自発的失業"</formula1>
    </dataValidation>
    <dataValidation type="list" allowBlank="1" showDropDown="0" showInputMessage="1" showErrorMessage="1" error="選択してください。" sqref="AP21:AT21">
      <formula1>"擬制世帯主"</formula1>
    </dataValidation>
    <dataValidation allowBlank="1" showDropDown="0" showInputMessage="1" showErrorMessage="1" error="選択してください。" sqref="AP22:AT28"/>
    <dataValidation type="list" allowBlank="1" showDropDown="0" showInputMessage="1" showErrorMessage="1" error="選択してください。" sqref="AU21:BC28">
      <formula1>"所得金額調整控除該当"</formula1>
    </dataValidation>
    <dataValidation type="list" allowBlank="1" showDropDown="0" showInputMessage="1" showErrorMessage="1" error="加入期間を選択してください。" sqref="K15:O15">
      <formula1>#REF!</formula1>
    </dataValidation>
    <dataValidation allowBlank="1" showDropDown="0" showInputMessage="1" showErrorMessage="1" error="整数を入力してください。_x000a_マイナスの場合は、0を入力してください。" sqref="BG17:BJ24"/>
    <dataValidation type="list" allowBlank="1" showDropDown="0" showInputMessage="1" showErrorMessage="1" error="年齢区分を選択してください。" sqref="G21:M28">
      <formula1>"未就学児（小学校入学前）,小学生～39歳,40歳～64歳,65歳～74歳"</formula1>
    </dataValidation>
    <dataValidation type="list" allowBlank="1" showDropDown="0" showInputMessage="1" showErrorMessage="1" error="加入期間を選択してください。" sqref="C14:I14">
      <formula1>"1カ月,2カ月,3カ月,4カ月,5カ月,6カ月,7カ月,8カ月,9カ月,10カ月,11カ月,12カ月"</formula1>
    </dataValidation>
  </dataValidations>
  <printOptions horizontalCentered="1"/>
  <pageMargins left="0.70866141732283472" right="0.70866141732283472" top="0.74803149606299213" bottom="0.74803149606299213" header="0.31496062992125984" footer="0.31496062992125984"/>
  <pageSetup paperSize="9" scale="4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9" type="Hiragana"/>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令和５年度　国民健康保険税計算シート</vt:lpstr>
      <vt:lpstr>Sheet1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小澤　奈直美</dc:creator>
  <cp:lastModifiedBy>Y0415276</cp:lastModifiedBy>
  <cp:lastPrinted>2022-02-03T07:04:31Z</cp:lastPrinted>
  <dcterms:created xsi:type="dcterms:W3CDTF">2021-02-10T08:31:24Z</dcterms:created>
  <dcterms:modified xsi:type="dcterms:W3CDTF">2023-05-31T04:09:35Z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2.0.1.0</vt:lpwstr>
      <vt:lpwstr>2.1.14.0</vt:lpwstr>
      <vt:lpwstr>3.1.10.0</vt:lpwstr>
      <vt:lpwstr>3.1.2.0</vt:lpwstr>
      <vt:lpwstr>3.1.9.0</vt:lpwstr>
    </vt:vector>
  </property>
  <property fmtid="{DCFEDD21-7773-49B2-8022-6FC58DB5260B}" pid="3" name="LastSavedVersion">
    <vt:lpwstr>3.1.10.0</vt:lpwstr>
  </property>
  <property fmtid="{DCFEDD21-7773-49B2-8022-6FC58DB5260B}" pid="4" name="LastSavedDate">
    <vt:filetime>2023-05-31T04:09:35Z</vt:filetime>
  </property>
</Properties>
</file>